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Afdeling BOUW\Documenten RW\excel bestelformulieren\1091\"/>
    </mc:Choice>
  </mc:AlternateContent>
  <xr:revisionPtr revIDLastSave="0" documentId="8_{26AA1D32-F88D-47F0-8E34-BB11BB76D8E2}" xr6:coauthVersionLast="47" xr6:coauthVersionMax="47" xr10:uidLastSave="{00000000-0000-0000-0000-000000000000}"/>
  <bookViews>
    <workbookView xWindow="28680" yWindow="-120" windowWidth="29040" windowHeight="15840" xr2:uid="{DE6691B9-13BC-4665-9B8A-CB7A324F8555}"/>
  </bookViews>
  <sheets>
    <sheet name="Invulblad" sheetId="1" r:id="rId1"/>
    <sheet name="regel 1" sheetId="2" r:id="rId2"/>
    <sheet name="regel 2" sheetId="3" r:id="rId3"/>
    <sheet name="regel 3" sheetId="4" r:id="rId4"/>
    <sheet name="regel 4" sheetId="5" r:id="rId5"/>
    <sheet name="regel 5" sheetId="6" r:id="rId6"/>
    <sheet name="regel 6" sheetId="7" r:id="rId7"/>
  </sheets>
  <definedNames>
    <definedName name="_xlnm.Print_Area" localSheetId="0">Invulblad!$A$1:$Q$45</definedName>
    <definedName name="_xlnm.Print_Area" localSheetId="1">'regel 1'!$A$1:$Q$32</definedName>
    <definedName name="_xlnm.Print_Area" localSheetId="2">'regel 2'!$A$1:$Q$36</definedName>
    <definedName name="_xlnm.Print_Area" localSheetId="3">'regel 3'!$A$1:$Q$36</definedName>
    <definedName name="_xlnm.Print_Area" localSheetId="4">'regel 4'!$A$1:$Q$36</definedName>
    <definedName name="_xlnm.Print_Area" localSheetId="5">'regel 5'!$A$1:$Q$36</definedName>
    <definedName name="_xlnm.Print_Area" localSheetId="6">'regel 6'!$A$1:$Q$36</definedName>
    <definedName name="chinchilla">Invulblad!$U$32:$U$33</definedName>
    <definedName name="crepi">Invulblad!$U$28:$U$29</definedName>
    <definedName name="satijn">Invulblad!$U$30:$U$31</definedName>
    <definedName name="Standaard_onbewerkt">Invulblad!$U$25:$U$27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E40" i="1"/>
  <c r="E38" i="1"/>
  <c r="E36" i="1"/>
  <c r="M34" i="1"/>
  <c r="O44" i="1"/>
  <c r="O42" i="1"/>
  <c r="G42" i="1" s="1"/>
  <c r="O40" i="1"/>
  <c r="O38" i="1"/>
  <c r="O36" i="1"/>
  <c r="G36" i="1" s="1"/>
  <c r="G44" i="1"/>
  <c r="G40" i="1"/>
  <c r="G38" i="1"/>
  <c r="F36" i="1" l="1"/>
  <c r="F44" i="1" l="1"/>
  <c r="F42" i="1"/>
  <c r="J24" i="6"/>
  <c r="D7" i="7"/>
  <c r="D7" i="6"/>
  <c r="D7" i="5"/>
  <c r="D7" i="4"/>
  <c r="D7" i="3"/>
  <c r="J23" i="7"/>
  <c r="O34" i="1"/>
  <c r="S3" i="1"/>
  <c r="E34" i="1" l="1"/>
  <c r="G34" i="1"/>
  <c r="F34" i="1" s="1"/>
  <c r="H21" i="2"/>
  <c r="J24" i="7"/>
  <c r="J23" i="6"/>
  <c r="M36" i="1"/>
  <c r="D19" i="2"/>
  <c r="U3" i="7"/>
  <c r="D18" i="7"/>
  <c r="D17" i="7"/>
  <c r="K16" i="7"/>
  <c r="A32" i="7" s="1"/>
  <c r="I16" i="7"/>
  <c r="A31" i="7" s="1"/>
  <c r="G16" i="7"/>
  <c r="A34" i="7" s="1"/>
  <c r="E16" i="7"/>
  <c r="A33" i="7" s="1"/>
  <c r="Q15" i="7"/>
  <c r="M15" i="7"/>
  <c r="I15" i="7"/>
  <c r="F15" i="7"/>
  <c r="D13" i="7"/>
  <c r="D11" i="7"/>
  <c r="U5" i="7" s="1"/>
  <c r="D10" i="7"/>
  <c r="U3" i="6"/>
  <c r="D18" i="6"/>
  <c r="D17" i="6"/>
  <c r="K16" i="6"/>
  <c r="A32" i="6" s="1"/>
  <c r="I16" i="6"/>
  <c r="A31" i="6" s="1"/>
  <c r="G16" i="6"/>
  <c r="A34" i="6" s="1"/>
  <c r="E16" i="6"/>
  <c r="A33" i="6" s="1"/>
  <c r="Q15" i="6"/>
  <c r="M15" i="6"/>
  <c r="I15" i="6"/>
  <c r="F15" i="6"/>
  <c r="D13" i="6"/>
  <c r="D11" i="6"/>
  <c r="U6" i="6" s="1"/>
  <c r="D10" i="6"/>
  <c r="U3" i="5"/>
  <c r="D18" i="5"/>
  <c r="D17" i="5"/>
  <c r="K16" i="5"/>
  <c r="A32" i="5" s="1"/>
  <c r="I16" i="5"/>
  <c r="A31" i="5" s="1"/>
  <c r="G16" i="5"/>
  <c r="A34" i="5" s="1"/>
  <c r="E16" i="5"/>
  <c r="A33" i="5" s="1"/>
  <c r="Q15" i="5"/>
  <c r="M15" i="5"/>
  <c r="I15" i="5"/>
  <c r="F15" i="5"/>
  <c r="D13" i="5"/>
  <c r="D11" i="5"/>
  <c r="U5" i="5" s="1"/>
  <c r="D10" i="5"/>
  <c r="U3" i="4"/>
  <c r="D18" i="4"/>
  <c r="D17" i="4"/>
  <c r="K16" i="4"/>
  <c r="A32" i="4" s="1"/>
  <c r="I16" i="4"/>
  <c r="A31" i="4" s="1"/>
  <c r="G16" i="4"/>
  <c r="A34" i="4" s="1"/>
  <c r="E16" i="4"/>
  <c r="A33" i="4" s="1"/>
  <c r="Q15" i="4"/>
  <c r="M15" i="4"/>
  <c r="I15" i="4"/>
  <c r="F15" i="4"/>
  <c r="D13" i="4"/>
  <c r="D11" i="4"/>
  <c r="U5" i="4" s="1"/>
  <c r="D10" i="4"/>
  <c r="D18" i="3"/>
  <c r="D17" i="3"/>
  <c r="K16" i="3"/>
  <c r="I16" i="3"/>
  <c r="G16" i="3"/>
  <c r="E16" i="3"/>
  <c r="Q15" i="3"/>
  <c r="M15" i="3"/>
  <c r="I15" i="3"/>
  <c r="F15" i="3"/>
  <c r="D13" i="3"/>
  <c r="D11" i="3"/>
  <c r="U6" i="3" s="1"/>
  <c r="D10" i="3"/>
  <c r="U3" i="3"/>
  <c r="K23" i="2" l="1"/>
  <c r="H21" i="3"/>
  <c r="K24" i="2"/>
  <c r="I24" i="2"/>
  <c r="I23" i="2"/>
  <c r="U6" i="7"/>
  <c r="B44" i="1" s="1"/>
  <c r="U6" i="5"/>
  <c r="B40" i="1" s="1"/>
  <c r="U6" i="4"/>
  <c r="B38" i="1" s="1"/>
  <c r="U5" i="6"/>
  <c r="U5" i="3"/>
  <c r="B36" i="1" s="1"/>
  <c r="J24" i="3" l="1"/>
  <c r="J23" i="3"/>
  <c r="E23" i="7"/>
  <c r="E24" i="7"/>
  <c r="E24" i="5"/>
  <c r="E23" i="5"/>
  <c r="E24" i="4"/>
  <c r="E23" i="4"/>
  <c r="E24" i="3"/>
  <c r="E23" i="3"/>
  <c r="H24" i="3"/>
  <c r="H23" i="3"/>
  <c r="B42" i="1"/>
  <c r="E24" i="6" l="1"/>
  <c r="E23" i="6"/>
  <c r="U3" i="2"/>
  <c r="D18" i="2"/>
  <c r="D17" i="2"/>
  <c r="K16" i="2"/>
  <c r="A32" i="2" s="1"/>
  <c r="I16" i="2"/>
  <c r="A31" i="2" s="1"/>
  <c r="G16" i="2"/>
  <c r="A34" i="2" s="1"/>
  <c r="E16" i="2"/>
  <c r="A33" i="2" s="1"/>
  <c r="Q15" i="2"/>
  <c r="M15" i="2"/>
  <c r="I15" i="2"/>
  <c r="F15" i="2"/>
  <c r="D13" i="2"/>
  <c r="D11" i="2"/>
  <c r="D10" i="2"/>
  <c r="D7" i="2"/>
  <c r="H21" i="7"/>
  <c r="H21" i="6"/>
  <c r="M44" i="1"/>
  <c r="M42" i="1"/>
  <c r="M40" i="1"/>
  <c r="M38" i="1"/>
  <c r="D21" i="2"/>
  <c r="H24" i="4" l="1"/>
  <c r="H21" i="5"/>
  <c r="H21" i="4"/>
  <c r="D21" i="7"/>
  <c r="D21" i="6"/>
  <c r="D21" i="5"/>
  <c r="D21" i="4"/>
  <c r="U5" i="2"/>
  <c r="U6" i="2"/>
  <c r="D21" i="3"/>
  <c r="A32" i="3"/>
  <c r="A31" i="3"/>
  <c r="A34" i="3"/>
  <c r="A33" i="3"/>
  <c r="J24" i="5" l="1"/>
  <c r="F40" i="1"/>
  <c r="J23" i="5"/>
  <c r="J24" i="4"/>
  <c r="F38" i="1"/>
  <c r="J23" i="4"/>
  <c r="H24" i="6"/>
  <c r="H23" i="6"/>
  <c r="H24" i="7"/>
  <c r="H23" i="7"/>
  <c r="H24" i="5"/>
  <c r="H23" i="5"/>
  <c r="H23" i="4"/>
  <c r="B34" i="1"/>
  <c r="E24" i="2" s="1"/>
  <c r="AH19" i="2"/>
  <c r="E23" i="2" l="1"/>
</calcChain>
</file>

<file path=xl/sharedStrings.xml><?xml version="1.0" encoding="utf-8"?>
<sst xmlns="http://schemas.openxmlformats.org/spreadsheetml/2006/main" count="545" uniqueCount="140">
  <si>
    <t>figuurglas</t>
  </si>
  <si>
    <t>kleur rand</t>
  </si>
  <si>
    <t>zwart</t>
  </si>
  <si>
    <t>crepi</t>
  </si>
  <si>
    <t>wit</t>
  </si>
  <si>
    <t>satijn</t>
  </si>
  <si>
    <t>chinchilla</t>
  </si>
  <si>
    <t xml:space="preserve">minimaal nodige </t>
  </si>
  <si>
    <t>glaspakket</t>
  </si>
  <si>
    <t>U-waarde</t>
  </si>
  <si>
    <t>HR+</t>
  </si>
  <si>
    <t>HR++</t>
  </si>
  <si>
    <t>Maten invoeren in mm.</t>
  </si>
  <si>
    <t>breedte</t>
  </si>
  <si>
    <t>hoogte</t>
  </si>
  <si>
    <t>dagkant</t>
  </si>
  <si>
    <t>aantal</t>
  </si>
  <si>
    <t>D</t>
  </si>
  <si>
    <t>S</t>
  </si>
  <si>
    <t>kunststof</t>
  </si>
  <si>
    <t>ramen</t>
  </si>
  <si>
    <t>dagmaat</t>
  </si>
  <si>
    <t>sponningmaat</t>
  </si>
  <si>
    <t>onder</t>
  </si>
  <si>
    <t>C</t>
  </si>
  <si>
    <t>sponningdiepte</t>
  </si>
  <si>
    <t>tbv scharnier</t>
  </si>
  <si>
    <t>omranding</t>
  </si>
  <si>
    <t>(verplicht)</t>
  </si>
  <si>
    <t>breed</t>
  </si>
  <si>
    <t>hoog</t>
  </si>
  <si>
    <t xml:space="preserve">Kozijnmerk: </t>
  </si>
  <si>
    <t xml:space="preserve">Verkoopopmerking: </t>
  </si>
  <si>
    <t xml:space="preserve">Special: False Omschrijving: </t>
  </si>
  <si>
    <t>Correctie raambreedte: 0 Correctie raamhoogte: 0</t>
  </si>
  <si>
    <t>Controles uitzetten: Diagonaal False, Verhouding False, Draairaam False</t>
  </si>
  <si>
    <t xml:space="preserve">Artikelnummerextra: </t>
  </si>
  <si>
    <t xml:space="preserve">Glasuitvoering: </t>
  </si>
  <si>
    <t xml:space="preserve">U-waarde Glaspakket: </t>
  </si>
  <si>
    <t xml:space="preserve">Maat: </t>
  </si>
  <si>
    <t>Hout</t>
  </si>
  <si>
    <t xml:space="preserve">Kozijntype: </t>
  </si>
  <si>
    <t xml:space="preserve">Kozijndetaillering: </t>
  </si>
  <si>
    <t>Vlakke BUITEN sponning</t>
  </si>
  <si>
    <t xml:space="preserve">Raamtype: </t>
  </si>
  <si>
    <t xml:space="preserve">Raambedieining: </t>
  </si>
  <si>
    <t xml:space="preserve">Glasartikelnummer: </t>
  </si>
  <si>
    <t>Kleurrandafwerking:</t>
  </si>
  <si>
    <t>kunststof omkadering 15 mm breed</t>
  </si>
  <si>
    <t xml:space="preserve">KleurWhitco: </t>
  </si>
  <si>
    <t>Niet van toepassing</t>
  </si>
  <si>
    <t>Nee</t>
  </si>
  <si>
    <t>Dagkantprofiel:</t>
  </si>
  <si>
    <t xml:space="preserve">Afmetingen: </t>
  </si>
  <si>
    <t xml:space="preserve">Dagmaat breedte </t>
  </si>
  <si>
    <t xml:space="preserve">Dagmaat hoogte  </t>
  </si>
  <si>
    <t xml:space="preserve">Sponningsmaat breedte  </t>
  </si>
  <si>
    <t xml:space="preserve"> Sponningsmaat hoogte </t>
  </si>
  <si>
    <t xml:space="preserve">Sponninghoogte: </t>
  </si>
  <si>
    <t xml:space="preserve"> Boven </t>
  </si>
  <si>
    <t xml:space="preserve">Onder </t>
  </si>
  <si>
    <t>Links</t>
  </si>
  <si>
    <t>Rechts</t>
  </si>
  <si>
    <t>Dagkantbreedte:</t>
  </si>
  <si>
    <t>Aantal ramen:</t>
  </si>
  <si>
    <t>Raambreedte</t>
  </si>
  <si>
    <t>Raamhoogte</t>
  </si>
  <si>
    <t>Controles Diagonaal: ??? Verhouding: ????? Draairaam: ?????</t>
  </si>
  <si>
    <t xml:space="preserve">Extra korting: </t>
  </si>
  <si>
    <t>5-9-5                    U= 3,0</t>
  </si>
  <si>
    <t>5-9-6C                  U= 3,0</t>
  </si>
  <si>
    <t>5-9-5S                  U= 3,0</t>
  </si>
  <si>
    <t>5-9-6CH               U= 3,0</t>
  </si>
  <si>
    <t>6HG-15A-6HA     U= 1,2 (HR++)</t>
  </si>
  <si>
    <t>6K-12A-6C           U= 1,6 (HR+)</t>
  </si>
  <si>
    <t>6K-12A-6CH        U= 1,6 (HR+)</t>
  </si>
  <si>
    <t>6K-12A-5S           U= 1,6 (HR+)</t>
  </si>
  <si>
    <t>5-12A-6K              U= 1,6 (HR+)</t>
  </si>
  <si>
    <t>Standaard_onbewerkt</t>
  </si>
  <si>
    <t>Standaard onbewerkt</t>
  </si>
  <si>
    <r>
      <t xml:space="preserve">scharniersponning </t>
    </r>
    <r>
      <rPr>
        <b/>
        <sz val="11"/>
        <color theme="1"/>
        <rFont val="Uni Neue Book"/>
        <family val="3"/>
      </rPr>
      <t>S</t>
    </r>
  </si>
  <si>
    <t>(basis 1)</t>
  </si>
  <si>
    <t>(basis 2)</t>
  </si>
  <si>
    <t xml:space="preserve">en </t>
  </si>
  <si>
    <t>invullen</t>
  </si>
  <si>
    <t>glas.schilders@buva.nl</t>
  </si>
  <si>
    <t>scharniersponning S</t>
  </si>
  <si>
    <t>standaard RVS scharnier</t>
  </si>
  <si>
    <t>Niet snel RVS scharnier</t>
  </si>
  <si>
    <t>mm</t>
  </si>
  <si>
    <t>minimaal nodig</t>
  </si>
  <si>
    <t>K1</t>
  </si>
  <si>
    <t>K2</t>
  </si>
  <si>
    <t>K3</t>
  </si>
  <si>
    <t>sponning</t>
  </si>
  <si>
    <t>links</t>
  </si>
  <si>
    <t>rechts</t>
  </si>
  <si>
    <t>boven</t>
  </si>
  <si>
    <t>regel 2 glasmaat</t>
  </si>
  <si>
    <t>regel 1 glasmaat</t>
  </si>
  <si>
    <t>regel 3 glasmaat</t>
  </si>
  <si>
    <t>regel 4 glasmaat</t>
  </si>
  <si>
    <t>regel 5 glasmaat</t>
  </si>
  <si>
    <t>regel 6 glasmaat</t>
  </si>
  <si>
    <t>afsluitbare raamsluiting</t>
  </si>
  <si>
    <t>NEE</t>
  </si>
  <si>
    <t>JA   (meerprijs)</t>
  </si>
  <si>
    <t xml:space="preserve">draairichting </t>
  </si>
  <si>
    <t>maat E</t>
  </si>
  <si>
    <t>maat A</t>
  </si>
  <si>
    <t>maat F</t>
  </si>
  <si>
    <t>maat B</t>
  </si>
  <si>
    <t>Extra info :</t>
  </si>
  <si>
    <t>Uitzetraam ISO 1000 dubbelglas</t>
  </si>
  <si>
    <t>BUVA wegdraaibare combi-uitzetter</t>
  </si>
  <si>
    <t>voor de 1393350</t>
  </si>
  <si>
    <t>voor de 1393351 (niet snelmontage)</t>
  </si>
  <si>
    <t>weet ik niet</t>
  </si>
  <si>
    <t>Beschermfolie: Nee</t>
  </si>
  <si>
    <t>Draairichting: Niet van toepassing</t>
  </si>
  <si>
    <t>opmerkingen</t>
  </si>
  <si>
    <t xml:space="preserve">  Klik op velden met dubbele omranding en kies uit de lijst</t>
  </si>
  <si>
    <t>velden invullen</t>
  </si>
  <si>
    <t xml:space="preserve"> Instructie voor het invullen van onderstaande tabel</t>
  </si>
  <si>
    <t xml:space="preserve"> Bedrijfsnaam</t>
  </si>
  <si>
    <t xml:space="preserve"> Order/referentie</t>
  </si>
  <si>
    <t xml:space="preserve"> Gevraagde datum</t>
  </si>
  <si>
    <t xml:space="preserve"> Digitaal ingevuld bestand verzenden naar   </t>
  </si>
  <si>
    <t xml:space="preserve"> Alleen dagmaten ingemeten</t>
  </si>
  <si>
    <t xml:space="preserve"> velden invullen van maat E en A (zie tekening)</t>
  </si>
  <si>
    <t xml:space="preserve"> Alleen sponningmaten ingemeten</t>
  </si>
  <si>
    <t xml:space="preserve"> velden invullen van maat F en B (zie tekening)</t>
  </si>
  <si>
    <t xml:space="preserve"> (Glasmaat is maat F - 8 mm voor de breedte en maat B - 9 mm voor de hoogte !)</t>
  </si>
  <si>
    <t xml:space="preserve"> Bij voorkeur </t>
  </si>
  <si>
    <t xml:space="preserve">  Digitaal per maat van links naar rechts de </t>
  </si>
  <si>
    <t xml:space="preserve">  Als deze allemaal zijn ingevuld kleurt het vakje achteraan de invulregel </t>
  </si>
  <si>
    <t xml:space="preserve">Versie 4c   </t>
  </si>
  <si>
    <t>BUVA offerte nr.</t>
  </si>
  <si>
    <t xml:space="preserve"> Uitzetraam met RVS scharnieren en wegdraaibare Axa Classic</t>
  </si>
  <si>
    <t xml:space="preserve"> DIGITAAL bestelformulier voor houten kozijnen (raamtype 1091)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</si>
</sst>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Uni Neue Book"/>
      <family val="3"/>
    </font>
    <font>
      <b/>
      <sz val="11"/>
      <color theme="1"/>
      <name val="Uni Neue Book"/>
      <family val="3"/>
    </font>
    <font>
      <sz val="11"/>
      <color theme="2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sz val="11"/>
      <color rgb="FF5F5F5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3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4" fillId="0" borderId="28" applyFill="0">
      <protection hidden="1"/>
    </xf>
  </cellStyleXfs>
  <cellXfs count="13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49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4" fillId="0" borderId="21" xfId="0" applyFont="1" applyBorder="1" applyProtection="1">
      <protection hidden="1"/>
    </xf>
    <xf numFmtId="0" fontId="4" fillId="0" borderId="27" xfId="0" applyFont="1" applyBorder="1" applyProtection="1">
      <protection hidden="1"/>
    </xf>
    <xf numFmtId="49" fontId="4" fillId="0" borderId="28" xfId="0" applyNumberFormat="1" applyFont="1" applyBorder="1" applyProtection="1">
      <protection hidden="1"/>
    </xf>
    <xf numFmtId="0" fontId="4" fillId="0" borderId="7" xfId="0" applyFont="1" applyBorder="1" applyProtection="1">
      <protection hidden="1"/>
    </xf>
    <xf numFmtId="49" fontId="4" fillId="0" borderId="7" xfId="0" applyNumberFormat="1" applyFont="1" applyBorder="1" applyProtection="1">
      <protection hidden="1"/>
    </xf>
    <xf numFmtId="49" fontId="4" fillId="0" borderId="22" xfId="0" applyNumberFormat="1" applyFont="1" applyBorder="1" applyProtection="1">
      <protection hidden="1"/>
    </xf>
    <xf numFmtId="0" fontId="4" fillId="0" borderId="22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4" fillId="0" borderId="25" xfId="0" applyFont="1" applyBorder="1" applyProtection="1">
      <protection hidden="1"/>
    </xf>
    <xf numFmtId="49" fontId="4" fillId="0" borderId="26" xfId="0" applyNumberFormat="1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4" borderId="13" xfId="0" applyFont="1" applyFill="1" applyBorder="1" applyProtection="1">
      <protection hidden="1"/>
    </xf>
    <xf numFmtId="0" fontId="4" fillId="4" borderId="15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4" fillId="0" borderId="28" xfId="0" applyFont="1" applyBorder="1" applyProtection="1">
      <protection hidden="1"/>
    </xf>
    <xf numFmtId="0" fontId="9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5" fillId="4" borderId="33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4" fillId="0" borderId="35" xfId="0" applyFont="1" applyBorder="1" applyProtection="1">
      <protection hidden="1"/>
    </xf>
    <xf numFmtId="0" fontId="12" fillId="4" borderId="13" xfId="0" applyFont="1" applyFill="1" applyBorder="1" applyProtection="1">
      <protection hidden="1"/>
    </xf>
    <xf numFmtId="0" fontId="12" fillId="4" borderId="0" xfId="0" applyFont="1" applyFill="1" applyProtection="1">
      <protection hidden="1"/>
    </xf>
    <xf numFmtId="0" fontId="13" fillId="4" borderId="13" xfId="0" applyFont="1" applyFill="1" applyBorder="1" applyProtection="1">
      <protection hidden="1"/>
    </xf>
    <xf numFmtId="0" fontId="14" fillId="4" borderId="13" xfId="0" applyFont="1" applyFill="1" applyBorder="1" applyProtection="1">
      <protection hidden="1"/>
    </xf>
    <xf numFmtId="0" fontId="15" fillId="4" borderId="13" xfId="0" applyFont="1" applyFill="1" applyBorder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0" fontId="12" fillId="6" borderId="32" xfId="0" applyFont="1" applyFill="1" applyBorder="1" applyAlignment="1" applyProtection="1">
      <alignment horizontal="center" vertical="center"/>
      <protection locked="0"/>
    </xf>
    <xf numFmtId="0" fontId="12" fillId="6" borderId="26" xfId="0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Protection="1">
      <protection hidden="1"/>
    </xf>
    <xf numFmtId="0" fontId="17" fillId="4" borderId="22" xfId="0" applyFont="1" applyFill="1" applyBorder="1" applyProtection="1">
      <protection hidden="1"/>
    </xf>
    <xf numFmtId="0" fontId="18" fillId="4" borderId="17" xfId="0" applyFont="1" applyFill="1" applyBorder="1" applyAlignment="1" applyProtection="1">
      <alignment horizontal="center" vertical="center"/>
      <protection hidden="1"/>
    </xf>
    <xf numFmtId="0" fontId="18" fillId="4" borderId="26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Protection="1"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4" borderId="2" xfId="0" applyFont="1" applyFill="1" applyBorder="1" applyAlignment="1" applyProtection="1">
      <alignment horizontal="center"/>
      <protection hidden="1"/>
    </xf>
    <xf numFmtId="0" fontId="12" fillId="4" borderId="34" xfId="0" applyFont="1" applyFill="1" applyBorder="1" applyAlignment="1" applyProtection="1">
      <alignment horizontal="center"/>
      <protection hidden="1"/>
    </xf>
    <xf numFmtId="0" fontId="12" fillId="4" borderId="29" xfId="0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/>
      <protection hidden="1"/>
    </xf>
    <xf numFmtId="0" fontId="12" fillId="3" borderId="28" xfId="0" applyFont="1" applyFill="1" applyBorder="1" applyAlignment="1" applyProtection="1">
      <alignment horizontal="center"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4" borderId="28" xfId="0" applyFont="1" applyFill="1" applyBorder="1" applyAlignment="1" applyProtection="1">
      <alignment horizontal="center" vertical="center"/>
      <protection hidden="1"/>
    </xf>
    <xf numFmtId="0" fontId="12" fillId="4" borderId="28" xfId="0" applyFont="1" applyFill="1" applyBorder="1" applyAlignment="1" applyProtection="1">
      <alignment horizontal="center"/>
      <protection hidden="1"/>
    </xf>
    <xf numFmtId="0" fontId="12" fillId="4" borderId="24" xfId="0" applyFont="1" applyFill="1" applyBorder="1" applyAlignment="1" applyProtection="1">
      <alignment horizontal="center"/>
      <protection hidden="1"/>
    </xf>
    <xf numFmtId="0" fontId="12" fillId="5" borderId="29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4" borderId="36" xfId="0" applyFont="1" applyFill="1" applyBorder="1" applyAlignment="1" applyProtection="1">
      <alignment horizontal="right"/>
      <protection hidden="1"/>
    </xf>
    <xf numFmtId="0" fontId="12" fillId="4" borderId="14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2" fillId="4" borderId="11" xfId="0" applyFont="1" applyFill="1" applyBorder="1" applyProtection="1">
      <protection hidden="1"/>
    </xf>
    <xf numFmtId="0" fontId="12" fillId="4" borderId="12" xfId="0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2" fillId="0" borderId="13" xfId="0" applyFont="1" applyBorder="1" applyProtection="1">
      <protection hidden="1"/>
    </xf>
    <xf numFmtId="0" fontId="12" fillId="7" borderId="31" xfId="0" applyFont="1" applyFill="1" applyBorder="1" applyProtection="1"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19" fillId="4" borderId="30" xfId="0" applyFont="1" applyFill="1" applyBorder="1" applyAlignment="1" applyProtection="1">
      <alignment vertical="center"/>
      <protection hidden="1"/>
    </xf>
    <xf numFmtId="0" fontId="19" fillId="4" borderId="0" xfId="0" applyFont="1" applyFill="1" applyAlignment="1" applyProtection="1">
      <alignment horizontal="left" vertical="center"/>
      <protection hidden="1"/>
    </xf>
    <xf numFmtId="0" fontId="19" fillId="4" borderId="17" xfId="0" applyFont="1" applyFill="1" applyBorder="1" applyAlignment="1" applyProtection="1">
      <alignment horizontal="center" vertical="center"/>
      <protection hidden="1"/>
    </xf>
    <xf numFmtId="0" fontId="12" fillId="8" borderId="3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0" fillId="0" borderId="15" xfId="0" applyBorder="1"/>
    <xf numFmtId="0" fontId="4" fillId="9" borderId="28" xfId="0" applyFont="1" applyFill="1" applyBorder="1" applyProtection="1">
      <protection hidden="1"/>
    </xf>
    <xf numFmtId="0" fontId="4" fillId="9" borderId="0" xfId="0" applyFont="1" applyFill="1" applyProtection="1">
      <protection hidden="1"/>
    </xf>
    <xf numFmtId="0" fontId="19" fillId="4" borderId="17" xfId="0" applyFont="1" applyFill="1" applyBorder="1" applyAlignment="1" applyProtection="1">
      <alignment horizontal="left" vertical="center"/>
      <protection hidden="1"/>
    </xf>
    <xf numFmtId="14" fontId="12" fillId="6" borderId="16" xfId="0" applyNumberFormat="1" applyFont="1" applyFill="1" applyBorder="1" applyAlignment="1" applyProtection="1">
      <alignment horizontal="left" vertical="center"/>
      <protection locked="0"/>
    </xf>
    <xf numFmtId="14" fontId="14" fillId="4" borderId="27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4" borderId="13" xfId="0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Alignment="1" applyProtection="1">
      <alignment horizontal="left" vertical="center"/>
      <protection hidden="1"/>
    </xf>
    <xf numFmtId="0" fontId="10" fillId="4" borderId="10" xfId="0" applyFont="1" applyFill="1" applyBorder="1" applyProtection="1">
      <protection hidden="1"/>
    </xf>
    <xf numFmtId="0" fontId="10" fillId="4" borderId="11" xfId="0" applyFont="1" applyFill="1" applyBorder="1" applyProtection="1">
      <protection hidden="1"/>
    </xf>
    <xf numFmtId="0" fontId="10" fillId="4" borderId="13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10" fillId="4" borderId="13" xfId="0" applyFont="1" applyFill="1" applyBorder="1" applyAlignment="1" applyProtection="1">
      <alignment vertical="center"/>
      <protection hidden="1"/>
    </xf>
    <xf numFmtId="0" fontId="11" fillId="4" borderId="0" xfId="0" applyFont="1" applyFill="1" applyProtection="1">
      <protection hidden="1"/>
    </xf>
    <xf numFmtId="0" fontId="11" fillId="4" borderId="13" xfId="0" applyFont="1" applyFill="1" applyBorder="1" applyProtection="1">
      <protection hidden="1"/>
    </xf>
    <xf numFmtId="0" fontId="12" fillId="6" borderId="16" xfId="0" applyFont="1" applyFill="1" applyBorder="1" applyAlignment="1" applyProtection="1">
      <alignment horizontal="left" vertical="center"/>
      <protection locked="0"/>
    </xf>
    <xf numFmtId="0" fontId="12" fillId="6" borderId="17" xfId="0" applyFont="1" applyFill="1" applyBorder="1" applyAlignment="1" applyProtection="1">
      <alignment horizontal="left" vertical="center"/>
      <protection locked="0"/>
    </xf>
    <xf numFmtId="0" fontId="12" fillId="6" borderId="18" xfId="0" applyFont="1" applyFill="1" applyBorder="1" applyAlignment="1" applyProtection="1">
      <alignment horizontal="left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0" xfId="1"/>
    <xf numFmtId="0" fontId="12" fillId="4" borderId="12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vertical="center"/>
    </xf>
    <xf numFmtId="0" fontId="0" fillId="0" borderId="38" xfId="0" applyBorder="1" applyAlignment="1">
      <alignment vertical="center"/>
    </xf>
    <xf numFmtId="0" fontId="18" fillId="4" borderId="17" xfId="0" applyFont="1" applyFill="1" applyBorder="1" applyAlignment="1" applyProtection="1">
      <alignment horizontal="center" vertical="center"/>
      <protection hidden="1"/>
    </xf>
    <xf numFmtId="0" fontId="18" fillId="4" borderId="17" xfId="0" applyFont="1" applyFill="1" applyBorder="1" applyAlignment="1" applyProtection="1">
      <alignment vertical="center"/>
      <protection hidden="1"/>
    </xf>
    <xf numFmtId="0" fontId="18" fillId="4" borderId="22" xfId="0" applyFont="1" applyFill="1" applyBorder="1" applyAlignment="1" applyProtection="1">
      <alignment horizontal="center" vertical="center"/>
      <protection hidden="1"/>
    </xf>
    <xf numFmtId="0" fontId="18" fillId="4" borderId="22" xfId="0" applyFont="1" applyFill="1" applyBorder="1" applyAlignment="1" applyProtection="1">
      <alignment vertical="center"/>
      <protection hidden="1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6" fillId="4" borderId="41" xfId="0" applyFont="1" applyFill="1" applyBorder="1" applyAlignment="1" applyProtection="1">
      <alignment horizontal="center" vertical="center" wrapText="1"/>
      <protection locked="0"/>
    </xf>
    <xf numFmtId="0" fontId="16" fillId="4" borderId="42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Standaard" xfId="0" builtinId="0"/>
    <cellStyle name="Stijl 1" xfId="2" xr:uid="{24FF508C-020B-4BB9-A0B6-8E6290E9DE6C}"/>
  </cellStyles>
  <dxfs count="1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5F5F5F"/>
      <color rgb="FF4D4D4D"/>
      <color rgb="FFE7E9ED"/>
      <color rgb="FFFFC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4</xdr:row>
      <xdr:rowOff>33587</xdr:rowOff>
    </xdr:to>
    <xdr:sp macro="" textlink="">
      <xdr:nvSpPr>
        <xdr:cNvPr id="1028" name="AutoShape 4" descr="BUV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0" y="180975"/>
          <a:ext cx="304800" cy="328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4</xdr:row>
      <xdr:rowOff>33587</xdr:rowOff>
    </xdr:to>
    <xdr:sp macro="" textlink="">
      <xdr:nvSpPr>
        <xdr:cNvPr id="1029" name="AutoShape 5" descr="BUV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0" y="180975"/>
          <a:ext cx="304800" cy="328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306532</xdr:colOff>
      <xdr:row>2</xdr:row>
      <xdr:rowOff>107682</xdr:rowOff>
    </xdr:from>
    <xdr:to>
      <xdr:col>14</xdr:col>
      <xdr:colOff>478601</xdr:colOff>
      <xdr:row>26</xdr:row>
      <xdr:rowOff>161529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4BA7DFD-1F4A-451E-A756-A12A78FA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9232" y="288657"/>
          <a:ext cx="5896594" cy="422579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25</xdr:row>
      <xdr:rowOff>114301</xdr:rowOff>
    </xdr:from>
    <xdr:to>
      <xdr:col>7</xdr:col>
      <xdr:colOff>271173</xdr:colOff>
      <xdr:row>27</xdr:row>
      <xdr:rowOff>40484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8133D5E-5D0F-49EA-8F84-AAD66EE3E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4324351"/>
          <a:ext cx="242598" cy="259558"/>
        </a:xfrm>
        <a:prstGeom prst="rect">
          <a:avLst/>
        </a:prstGeom>
      </xdr:spPr>
    </xdr:pic>
    <xdr:clientData/>
  </xdr:twoCellAnchor>
  <xdr:twoCellAnchor editAs="oneCell">
    <xdr:from>
      <xdr:col>7</xdr:col>
      <xdr:colOff>225985</xdr:colOff>
      <xdr:row>6</xdr:row>
      <xdr:rowOff>134682</xdr:rowOff>
    </xdr:from>
    <xdr:to>
      <xdr:col>9</xdr:col>
      <xdr:colOff>94046</xdr:colOff>
      <xdr:row>9</xdr:row>
      <xdr:rowOff>1415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125B9F8-2AAF-211D-13C9-2CEE037C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3285" y="839532"/>
          <a:ext cx="1163461" cy="809708"/>
        </a:xfrm>
        <a:prstGeom prst="rect">
          <a:avLst/>
        </a:prstGeom>
      </xdr:spPr>
    </xdr:pic>
    <xdr:clientData/>
  </xdr:twoCellAnchor>
  <xdr:twoCellAnchor editAs="oneCell">
    <xdr:from>
      <xdr:col>7</xdr:col>
      <xdr:colOff>207817</xdr:colOff>
      <xdr:row>11</xdr:row>
      <xdr:rowOff>68</xdr:rowOff>
    </xdr:from>
    <xdr:to>
      <xdr:col>9</xdr:col>
      <xdr:colOff>123883</xdr:colOff>
      <xdr:row>16</xdr:row>
      <xdr:rowOff>27207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0395FE3-63C8-41BD-9E52-5A4A182E9AA8}"/>
            </a:ext>
            <a:ext uri="{147F2762-F138-4A5C-976F-8EAC2B608ADB}">
              <a16:predDERef xmlns:a16="http://schemas.microsoft.com/office/drawing/2014/main" pred="{3001626E-0778-4F9E-B2C4-62FB1E09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5117" y="1809818"/>
          <a:ext cx="1211466" cy="893914"/>
        </a:xfrm>
        <a:prstGeom prst="rect">
          <a:avLst/>
        </a:prstGeom>
      </xdr:spPr>
    </xdr:pic>
    <xdr:clientData/>
  </xdr:twoCellAnchor>
  <xdr:twoCellAnchor editAs="oneCell">
    <xdr:from>
      <xdr:col>14</xdr:col>
      <xdr:colOff>475650</xdr:colOff>
      <xdr:row>4</xdr:row>
      <xdr:rowOff>136500</xdr:rowOff>
    </xdr:from>
    <xdr:to>
      <xdr:col>16</xdr:col>
      <xdr:colOff>1436475</xdr:colOff>
      <xdr:row>8</xdr:row>
      <xdr:rowOff>107250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E936EE2-5CA3-CBB2-FDDE-213BB8A96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441" t="10434" r="3215" b="15882"/>
        <a:stretch/>
      </xdr:blipFill>
      <xdr:spPr>
        <a:xfrm>
          <a:off x="12562875" y="612750"/>
          <a:ext cx="1980000" cy="82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271029</xdr:colOff>
      <xdr:row>8</xdr:row>
      <xdr:rowOff>72126</xdr:rowOff>
    </xdr:from>
    <xdr:to>
      <xdr:col>16</xdr:col>
      <xdr:colOff>1131744</xdr:colOff>
      <xdr:row>8</xdr:row>
      <xdr:rowOff>301802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9C16EF-25C7-D5C2-8AD9-B4CA41AA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4529" y="1405626"/>
          <a:ext cx="1203615" cy="229676"/>
        </a:xfrm>
        <a:prstGeom prst="rect">
          <a:avLst/>
        </a:prstGeom>
      </xdr:spPr>
    </xdr:pic>
    <xdr:clientData/>
  </xdr:twoCellAnchor>
  <xdr:twoCellAnchor editAs="oneCell">
    <xdr:from>
      <xdr:col>14</xdr:col>
      <xdr:colOff>481295</xdr:colOff>
      <xdr:row>17</xdr:row>
      <xdr:rowOff>189634</xdr:rowOff>
    </xdr:from>
    <xdr:to>
      <xdr:col>16</xdr:col>
      <xdr:colOff>1491096</xdr:colOff>
      <xdr:row>19</xdr:row>
      <xdr:rowOff>35307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80F99B74-C142-4FA2-A8CC-47549A8F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68520" y="2923309"/>
          <a:ext cx="2028976" cy="264773"/>
        </a:xfrm>
        <a:prstGeom prst="rect">
          <a:avLst/>
        </a:prstGeom>
      </xdr:spPr>
    </xdr:pic>
    <xdr:clientData/>
  </xdr:twoCellAnchor>
  <xdr:twoCellAnchor editAs="oneCell">
    <xdr:from>
      <xdr:col>14</xdr:col>
      <xdr:colOff>452550</xdr:colOff>
      <xdr:row>26</xdr:row>
      <xdr:rowOff>10653</xdr:rowOff>
    </xdr:from>
    <xdr:to>
      <xdr:col>16</xdr:col>
      <xdr:colOff>1593375</xdr:colOff>
      <xdr:row>27</xdr:row>
      <xdr:rowOff>9099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C98702E7-0A3C-99ED-B4DA-43A4B9036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31" r="2138"/>
        <a:stretch/>
      </xdr:blipFill>
      <xdr:spPr>
        <a:xfrm>
          <a:off x="12539775" y="4363578"/>
          <a:ext cx="2160000" cy="18894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47625</xdr:rowOff>
    </xdr:from>
    <xdr:to>
      <xdr:col>16</xdr:col>
      <xdr:colOff>1046834</xdr:colOff>
      <xdr:row>4</xdr:row>
      <xdr:rowOff>38100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CB845C01-9F0F-4CEF-9EE8-47A1CB88B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" t="29400" r="5689" b="34212"/>
        <a:stretch/>
      </xdr:blipFill>
      <xdr:spPr bwMode="auto">
        <a:xfrm>
          <a:off x="13106400" y="85725"/>
          <a:ext cx="1046834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117299</xdr:colOff>
      <xdr:row>11</xdr:row>
      <xdr:rowOff>96449</xdr:rowOff>
    </xdr:from>
    <xdr:to>
      <xdr:col>16</xdr:col>
      <xdr:colOff>1152524</xdr:colOff>
      <xdr:row>18</xdr:row>
      <xdr:rowOff>14701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E1FB85D8-6368-4B36-92F1-881BE4408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8244" t="9690" r="2851" b="9415"/>
        <a:stretch/>
      </xdr:blipFill>
      <xdr:spPr>
        <a:xfrm>
          <a:off x="12880799" y="1906199"/>
          <a:ext cx="1378125" cy="1051727"/>
        </a:xfrm>
        <a:prstGeom prst="rect">
          <a:avLst/>
        </a:prstGeom>
      </xdr:spPr>
    </xdr:pic>
    <xdr:clientData/>
  </xdr:twoCellAnchor>
  <xdr:twoCellAnchor editAs="oneCell">
    <xdr:from>
      <xdr:col>14</xdr:col>
      <xdr:colOff>644024</xdr:colOff>
      <xdr:row>21</xdr:row>
      <xdr:rowOff>164849</xdr:rowOff>
    </xdr:from>
    <xdr:to>
      <xdr:col>16</xdr:col>
      <xdr:colOff>1571482</xdr:colOff>
      <xdr:row>26</xdr:row>
      <xdr:rowOff>9524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DBF41944-F64A-40FA-BC3E-02DA9D2E1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377" t="17893" r="2688" b="15518"/>
        <a:stretch/>
      </xdr:blipFill>
      <xdr:spPr>
        <a:xfrm>
          <a:off x="12731249" y="3641474"/>
          <a:ext cx="1946633" cy="72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B050"/>
        </a:solidFill>
        <a:ln w="4465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las.schilders@buva.nl" TargetMode="External"/><Relationship Id="rId1" Type="http://schemas.openxmlformats.org/officeDocument/2006/relationships/hyperlink" Target="mailto:glas.schilders@buva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51AE-33D0-4786-9C17-26AFB9595A46}">
  <sheetPr codeName="Blad1">
    <pageSetUpPr fitToPage="1"/>
  </sheetPr>
  <dimension ref="A1:AD49"/>
  <sheetViews>
    <sheetView showGridLines="0" tabSelected="1" zoomScaleNormal="100" workbookViewId="0">
      <selection activeCell="D7" sqref="D7:G7"/>
    </sheetView>
  </sheetViews>
  <sheetFormatPr defaultColWidth="8.85546875" defaultRowHeight="15" x14ac:dyDescent="0.25"/>
  <cols>
    <col min="1" max="1" width="0.140625" style="86" customWidth="1"/>
    <col min="2" max="2" width="10" style="1" customWidth="1"/>
    <col min="3" max="3" width="9.7109375" style="1" customWidth="1"/>
    <col min="4" max="4" width="12.5703125" style="1" customWidth="1"/>
    <col min="5" max="5" width="17.28515625" style="1" customWidth="1"/>
    <col min="6" max="6" width="16.5703125" style="1" customWidth="1"/>
    <col min="7" max="11" width="9.7109375" style="1" customWidth="1"/>
    <col min="12" max="12" width="13.7109375" style="1" customWidth="1"/>
    <col min="13" max="13" width="21.140625" style="1" customWidth="1"/>
    <col min="14" max="14" width="31.5703125" style="1" customWidth="1"/>
    <col min="15" max="15" width="10.140625" style="1" customWidth="1"/>
    <col min="16" max="16" width="5.140625" customWidth="1"/>
    <col min="17" max="17" width="24.42578125" style="1" customWidth="1"/>
    <col min="18" max="18" width="10.5703125" style="1" hidden="1" customWidth="1"/>
    <col min="19" max="19" width="8.85546875" style="1" hidden="1" customWidth="1"/>
    <col min="20" max="20" width="23.5703125" style="1" hidden="1" customWidth="1"/>
    <col min="21" max="21" width="32.140625" style="1" hidden="1" customWidth="1"/>
    <col min="22" max="22" width="9.5703125" style="1" hidden="1" customWidth="1"/>
    <col min="23" max="24" width="9.140625" style="1" hidden="1" customWidth="1"/>
    <col min="25" max="25" width="8.85546875" style="1" hidden="1" customWidth="1"/>
    <col min="26" max="26" width="0.28515625" style="1" customWidth="1"/>
    <col min="27" max="37" width="8.85546875" style="1" customWidth="1"/>
    <col min="38" max="16384" width="8.85546875" style="1"/>
  </cols>
  <sheetData>
    <row r="1" spans="1:28" ht="3" customHeight="1" thickBot="1" x14ac:dyDescent="0.3">
      <c r="P1" s="100"/>
    </row>
    <row r="2" spans="1:28" s="3" customFormat="1" ht="11.25" customHeight="1" x14ac:dyDescent="0.3">
      <c r="A2" s="86"/>
      <c r="B2" s="110" t="s">
        <v>139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87"/>
      <c r="N2" s="87"/>
      <c r="O2" s="87"/>
      <c r="Q2" s="88"/>
    </row>
    <row r="3" spans="1:28" s="3" customFormat="1" ht="15" customHeight="1" x14ac:dyDescent="0.3">
      <c r="A3" s="86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4"/>
      <c r="N3" s="44"/>
      <c r="O3" s="44"/>
      <c r="Q3" s="85"/>
      <c r="S3" s="3" t="str">
        <f>IF(D33=0,"",IF(D33&lt;150,"combi 1572038"))</f>
        <v/>
      </c>
    </row>
    <row r="4" spans="1:28" s="3" customFormat="1" ht="8.25" customHeight="1" x14ac:dyDescent="0.3">
      <c r="A4" s="86"/>
      <c r="B4" s="114" t="s">
        <v>138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4"/>
      <c r="N4" s="44"/>
      <c r="O4" s="44"/>
      <c r="Q4" s="85"/>
    </row>
    <row r="5" spans="1:28" s="3" customFormat="1" ht="12.75" customHeight="1" x14ac:dyDescent="0.3">
      <c r="A5" s="86"/>
      <c r="B5" s="116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44"/>
      <c r="N5" s="44"/>
      <c r="O5" s="44"/>
      <c r="Q5" s="85"/>
    </row>
    <row r="6" spans="1:28" s="3" customFormat="1" ht="5.25" customHeight="1" x14ac:dyDescent="0.3">
      <c r="A6" s="86"/>
      <c r="B6" s="43"/>
      <c r="C6" s="51"/>
      <c r="D6" s="51"/>
      <c r="E6" s="51"/>
      <c r="F6" s="51"/>
      <c r="G6" s="51"/>
      <c r="H6" s="51"/>
      <c r="I6" s="40"/>
      <c r="J6" s="40"/>
      <c r="K6" s="51"/>
      <c r="L6" s="51"/>
      <c r="M6" s="51"/>
      <c r="N6" s="44"/>
      <c r="O6" s="44"/>
      <c r="Q6" s="85"/>
    </row>
    <row r="7" spans="1:28" s="3" customFormat="1" ht="24.95" customHeight="1" x14ac:dyDescent="0.3">
      <c r="A7" s="86"/>
      <c r="B7" s="108" t="s">
        <v>124</v>
      </c>
      <c r="C7" s="109"/>
      <c r="D7" s="117"/>
      <c r="E7" s="118"/>
      <c r="F7" s="118"/>
      <c r="G7" s="119"/>
      <c r="H7" s="44"/>
      <c r="I7" s="44"/>
      <c r="J7" s="44"/>
      <c r="K7" s="51"/>
      <c r="L7" s="51"/>
      <c r="M7" s="44"/>
      <c r="N7" s="44"/>
      <c r="O7" s="44"/>
      <c r="Q7" s="85"/>
    </row>
    <row r="8" spans="1:28" s="3" customFormat="1" ht="24.95" customHeight="1" x14ac:dyDescent="0.3">
      <c r="A8" s="86"/>
      <c r="B8" s="108" t="s">
        <v>125</v>
      </c>
      <c r="C8" s="109"/>
      <c r="D8" s="117"/>
      <c r="E8" s="118"/>
      <c r="F8" s="118"/>
      <c r="G8" s="119"/>
      <c r="H8" s="44"/>
      <c r="I8" s="44"/>
      <c r="J8" s="44"/>
      <c r="K8" s="51"/>
      <c r="L8" s="51"/>
      <c r="M8" s="44"/>
      <c r="N8" s="44"/>
      <c r="O8" s="44"/>
      <c r="Q8" s="85"/>
    </row>
    <row r="9" spans="1:28" s="3" customFormat="1" ht="24.95" customHeight="1" x14ac:dyDescent="0.3">
      <c r="A9" s="86"/>
      <c r="B9" s="108" t="s">
        <v>126</v>
      </c>
      <c r="C9" s="109"/>
      <c r="D9" s="104"/>
      <c r="E9" s="105" t="s">
        <v>137</v>
      </c>
      <c r="F9" s="120"/>
      <c r="G9" s="121"/>
      <c r="H9" s="44"/>
      <c r="I9" s="44"/>
      <c r="J9" s="44"/>
      <c r="K9" s="44"/>
      <c r="L9" s="44"/>
      <c r="M9" s="44"/>
      <c r="N9" s="44"/>
      <c r="O9" s="44"/>
      <c r="Q9" s="85"/>
    </row>
    <row r="10" spans="1:28" s="3" customFormat="1" ht="7.5" customHeight="1" x14ac:dyDescent="0.3">
      <c r="A10" s="86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Q10" s="85"/>
    </row>
    <row r="11" spans="1:28" s="3" customFormat="1" ht="5.25" customHeight="1" x14ac:dyDescent="0.3">
      <c r="A11" s="86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Q11" s="85"/>
    </row>
    <row r="12" spans="1:28" s="3" customFormat="1" ht="16.5" x14ac:dyDescent="0.3">
      <c r="A12" s="86"/>
      <c r="B12" s="45" t="s">
        <v>123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Q12" s="85"/>
      <c r="U12" s="4"/>
    </row>
    <row r="13" spans="1:28" s="3" customFormat="1" ht="16.5" x14ac:dyDescent="0.3">
      <c r="A13" s="86"/>
      <c r="B13" s="46" t="s">
        <v>127</v>
      </c>
      <c r="C13" s="44"/>
      <c r="D13" s="44"/>
      <c r="E13" s="44"/>
      <c r="F13" s="122" t="s">
        <v>85</v>
      </c>
      <c r="G13" s="122"/>
      <c r="H13" s="44"/>
      <c r="I13" s="44"/>
      <c r="J13" s="44"/>
      <c r="K13" s="44"/>
      <c r="L13" s="44"/>
      <c r="M13" s="44"/>
      <c r="N13" s="44"/>
      <c r="O13" s="44"/>
      <c r="Q13" s="85"/>
      <c r="U13" s="4"/>
    </row>
    <row r="14" spans="1:28" s="3" customFormat="1" ht="2.25" customHeight="1" x14ac:dyDescent="0.3">
      <c r="A14" s="86"/>
      <c r="B14" s="43"/>
      <c r="C14" s="44"/>
      <c r="D14" s="44"/>
      <c r="E14" s="44"/>
      <c r="F14" s="39"/>
      <c r="G14" s="39"/>
      <c r="H14" s="44"/>
      <c r="I14" s="44"/>
      <c r="J14" s="44"/>
      <c r="K14" s="44"/>
      <c r="L14" s="44"/>
      <c r="M14" s="44"/>
      <c r="N14" s="44"/>
      <c r="O14" s="44"/>
      <c r="Q14" s="85"/>
      <c r="U14" s="5" t="s">
        <v>0</v>
      </c>
      <c r="W14" s="6" t="s">
        <v>1</v>
      </c>
    </row>
    <row r="15" spans="1:28" s="3" customFormat="1" ht="16.5" x14ac:dyDescent="0.3">
      <c r="A15" s="86"/>
      <c r="B15" s="46" t="s">
        <v>128</v>
      </c>
      <c r="C15" s="44"/>
      <c r="D15" s="44"/>
      <c r="E15" s="44"/>
      <c r="F15" s="48" t="s">
        <v>81</v>
      </c>
      <c r="G15" s="39"/>
      <c r="H15" s="44"/>
      <c r="I15" s="86"/>
      <c r="J15" s="44"/>
      <c r="K15" s="44"/>
      <c r="L15" s="44"/>
      <c r="M15" s="44"/>
      <c r="N15" s="44"/>
      <c r="O15" s="44"/>
      <c r="Q15" s="85"/>
      <c r="U15" s="7" t="s">
        <v>78</v>
      </c>
      <c r="W15" s="8" t="s">
        <v>2</v>
      </c>
    </row>
    <row r="16" spans="1:28" s="3" customFormat="1" ht="16.5" x14ac:dyDescent="0.3">
      <c r="A16" s="86"/>
      <c r="B16" s="43" t="s">
        <v>129</v>
      </c>
      <c r="C16" s="44"/>
      <c r="D16" s="44"/>
      <c r="E16" s="44"/>
      <c r="F16" s="44"/>
      <c r="G16" s="39"/>
      <c r="H16" s="44"/>
      <c r="I16" s="44"/>
      <c r="J16" s="44"/>
      <c r="K16" s="44"/>
      <c r="L16" s="44"/>
      <c r="M16" s="44"/>
      <c r="N16" s="44"/>
      <c r="O16" s="44"/>
      <c r="Q16" s="85"/>
      <c r="U16" s="9" t="s">
        <v>3</v>
      </c>
      <c r="W16" s="10" t="s">
        <v>4</v>
      </c>
      <c r="AB16"/>
    </row>
    <row r="17" spans="1:30" s="3" customFormat="1" ht="4.5" customHeight="1" x14ac:dyDescent="0.3">
      <c r="A17" s="86"/>
      <c r="B17" s="22"/>
      <c r="C17" s="44"/>
      <c r="D17" s="44"/>
      <c r="E17" s="44"/>
      <c r="F17" s="44"/>
      <c r="G17" s="39"/>
      <c r="H17" s="44"/>
      <c r="I17" s="44"/>
      <c r="J17" s="44"/>
      <c r="K17" s="44"/>
      <c r="L17" s="44"/>
      <c r="M17" s="44"/>
      <c r="N17" s="44"/>
      <c r="O17" s="44"/>
      <c r="Q17" s="85"/>
      <c r="U17" s="9" t="s">
        <v>5</v>
      </c>
    </row>
    <row r="18" spans="1:30" s="3" customFormat="1" ht="16.5" x14ac:dyDescent="0.3">
      <c r="A18" s="86"/>
      <c r="B18" s="46" t="s">
        <v>130</v>
      </c>
      <c r="C18" s="44"/>
      <c r="D18" s="44"/>
      <c r="E18" s="44"/>
      <c r="F18" s="50" t="s">
        <v>82</v>
      </c>
      <c r="G18" s="39"/>
      <c r="H18" s="44"/>
      <c r="I18" s="86"/>
      <c r="J18" s="44"/>
      <c r="K18" s="44"/>
      <c r="L18" s="44"/>
      <c r="M18" s="44"/>
      <c r="N18" s="44"/>
      <c r="O18" s="44"/>
      <c r="Q18" s="85"/>
      <c r="U18" s="11" t="s">
        <v>6</v>
      </c>
    </row>
    <row r="19" spans="1:30" s="3" customFormat="1" ht="16.5" x14ac:dyDescent="0.3">
      <c r="A19" s="86"/>
      <c r="B19" s="43" t="s">
        <v>131</v>
      </c>
      <c r="C19" s="44"/>
      <c r="D19" s="44"/>
      <c r="E19" s="44"/>
      <c r="F19" s="44"/>
      <c r="G19" s="39"/>
      <c r="H19" s="44"/>
      <c r="I19" s="44"/>
      <c r="J19" s="44"/>
      <c r="K19" s="44"/>
      <c r="L19" s="44"/>
      <c r="M19" s="44"/>
      <c r="N19" s="44"/>
      <c r="O19" s="44"/>
      <c r="Q19" s="85"/>
    </row>
    <row r="20" spans="1:30" s="3" customFormat="1" ht="16.5" x14ac:dyDescent="0.3">
      <c r="A20" s="86"/>
      <c r="B20" s="47" t="s">
        <v>132</v>
      </c>
      <c r="C20" s="44"/>
      <c r="D20" s="44"/>
      <c r="E20" s="44"/>
      <c r="F20" s="39"/>
      <c r="G20" s="44"/>
      <c r="H20" s="44"/>
      <c r="I20" s="44"/>
      <c r="J20" s="44"/>
      <c r="K20" s="44"/>
      <c r="L20" s="44"/>
      <c r="M20" s="44"/>
      <c r="N20" s="44"/>
      <c r="O20" s="44"/>
      <c r="Q20" s="85"/>
    </row>
    <row r="21" spans="1:30" s="3" customFormat="1" ht="9" customHeight="1" x14ac:dyDescent="0.3">
      <c r="A21" s="86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Q21" s="85"/>
      <c r="X21" s="3" t="s">
        <v>7</v>
      </c>
    </row>
    <row r="22" spans="1:30" s="3" customFormat="1" ht="16.5" x14ac:dyDescent="0.3">
      <c r="A22" s="86"/>
      <c r="B22" s="46" t="s">
        <v>133</v>
      </c>
      <c r="D22" s="48" t="s">
        <v>81</v>
      </c>
      <c r="E22" s="49" t="s">
        <v>83</v>
      </c>
      <c r="F22" s="50" t="s">
        <v>82</v>
      </c>
      <c r="G22" s="51" t="s">
        <v>84</v>
      </c>
      <c r="H22" s="44"/>
      <c r="I22" s="44"/>
      <c r="J22" s="44"/>
      <c r="K22" s="44"/>
      <c r="L22" s="44"/>
      <c r="M22" s="44"/>
      <c r="N22" s="44"/>
      <c r="O22" s="44"/>
      <c r="Q22" s="85"/>
    </row>
    <row r="23" spans="1:30" s="3" customFormat="1" ht="12" customHeight="1" x14ac:dyDescent="0.3">
      <c r="A23" s="86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Q23" s="85"/>
      <c r="T23" s="6" t="s">
        <v>0</v>
      </c>
      <c r="U23" s="6" t="s">
        <v>8</v>
      </c>
      <c r="V23" s="3" t="s">
        <v>9</v>
      </c>
      <c r="X23" s="3" t="s">
        <v>80</v>
      </c>
    </row>
    <row r="24" spans="1:30" s="3" customFormat="1" ht="15.75" customHeight="1" x14ac:dyDescent="0.3">
      <c r="A24" s="86"/>
      <c r="B24" s="43" t="s">
        <v>134</v>
      </c>
      <c r="C24" s="44"/>
      <c r="D24" s="44"/>
      <c r="F24" s="52" t="s">
        <v>28</v>
      </c>
      <c r="G24" s="44" t="s">
        <v>122</v>
      </c>
      <c r="H24" s="44"/>
      <c r="I24" s="44"/>
      <c r="J24" s="44"/>
      <c r="K24" s="44"/>
      <c r="L24" s="44"/>
      <c r="M24" s="44"/>
      <c r="N24" s="44"/>
      <c r="O24" s="44"/>
      <c r="Q24" s="85"/>
      <c r="T24" s="6"/>
      <c r="U24" s="6"/>
    </row>
    <row r="25" spans="1:30" s="3" customFormat="1" ht="13.5" customHeight="1" x14ac:dyDescent="0.3">
      <c r="A25" s="86"/>
      <c r="B25" s="43" t="s">
        <v>135</v>
      </c>
      <c r="C25" s="44"/>
      <c r="D25" s="44"/>
      <c r="E25" s="44"/>
      <c r="F25" s="44"/>
      <c r="H25" s="102"/>
      <c r="I25" s="44"/>
      <c r="J25" s="44"/>
      <c r="K25" s="44"/>
      <c r="L25" s="44"/>
      <c r="M25" s="44"/>
      <c r="N25" s="44"/>
      <c r="O25" s="44"/>
      <c r="Q25" s="85"/>
      <c r="T25" s="7" t="s">
        <v>79</v>
      </c>
      <c r="U25" s="12" t="s">
        <v>69</v>
      </c>
      <c r="V25" s="13">
        <v>3</v>
      </c>
      <c r="W25" s="13"/>
      <c r="X25" s="14">
        <v>42</v>
      </c>
      <c r="AC25" s="106"/>
    </row>
    <row r="26" spans="1:30" s="3" customFormat="1" ht="11.25" customHeight="1" thickBot="1" x14ac:dyDescent="0.35">
      <c r="A26" s="86"/>
      <c r="B26" s="90"/>
      <c r="C26" s="44"/>
      <c r="D26" s="44"/>
      <c r="E26" s="44"/>
      <c r="F26" s="44"/>
      <c r="G26" s="44"/>
      <c r="H26" s="44"/>
      <c r="I26" s="86"/>
      <c r="J26" s="44"/>
      <c r="K26" s="44"/>
      <c r="L26" s="44"/>
      <c r="M26" s="44"/>
      <c r="N26" s="44"/>
      <c r="O26" s="44"/>
      <c r="Q26" s="85"/>
      <c r="T26" s="7" t="s">
        <v>79</v>
      </c>
      <c r="U26" s="4" t="s">
        <v>77</v>
      </c>
      <c r="V26" s="3">
        <v>1.6</v>
      </c>
      <c r="W26" s="3" t="s">
        <v>10</v>
      </c>
      <c r="X26" s="15">
        <v>46</v>
      </c>
    </row>
    <row r="27" spans="1:30" s="3" customFormat="1" ht="15" customHeight="1" thickTop="1" thickBot="1" x14ac:dyDescent="0.35">
      <c r="A27" s="86"/>
      <c r="B27" s="43" t="s">
        <v>121</v>
      </c>
      <c r="C27" s="44"/>
      <c r="D27" s="44"/>
      <c r="E27" s="44"/>
      <c r="G27" s="91"/>
      <c r="I27" s="44"/>
      <c r="J27" s="44"/>
      <c r="K27" s="44"/>
      <c r="L27" s="44"/>
      <c r="M27" s="44"/>
      <c r="N27" s="44"/>
      <c r="O27" s="44"/>
      <c r="Q27" s="85"/>
      <c r="T27" s="7" t="s">
        <v>79</v>
      </c>
      <c r="U27" s="16" t="s">
        <v>73</v>
      </c>
      <c r="V27" s="17">
        <v>1.2</v>
      </c>
      <c r="W27" s="17" t="s">
        <v>11</v>
      </c>
      <c r="X27" s="18">
        <v>50</v>
      </c>
    </row>
    <row r="28" spans="1:30" s="3" customFormat="1" ht="18" thickTop="1" thickBot="1" x14ac:dyDescent="0.35">
      <c r="A28" s="86"/>
      <c r="B28" s="46" t="s">
        <v>12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Q28" s="85"/>
      <c r="T28" s="7" t="s">
        <v>3</v>
      </c>
      <c r="U28" s="12" t="s">
        <v>70</v>
      </c>
      <c r="V28" s="13">
        <v>3</v>
      </c>
      <c r="W28" s="13"/>
      <c r="X28" s="14">
        <v>43</v>
      </c>
    </row>
    <row r="29" spans="1:30" s="3" customFormat="1" ht="16.5" x14ac:dyDescent="0.3">
      <c r="A29" s="86"/>
      <c r="B29" s="65" t="s">
        <v>16</v>
      </c>
      <c r="C29" s="66" t="s">
        <v>21</v>
      </c>
      <c r="D29" s="66" t="s">
        <v>21</v>
      </c>
      <c r="E29" s="67" t="s">
        <v>22</v>
      </c>
      <c r="F29" s="67" t="s">
        <v>22</v>
      </c>
      <c r="G29" s="68" t="s">
        <v>94</v>
      </c>
      <c r="H29" s="68" t="s">
        <v>94</v>
      </c>
      <c r="I29" s="68" t="s">
        <v>94</v>
      </c>
      <c r="J29" s="68" t="s">
        <v>94</v>
      </c>
      <c r="K29" s="69" t="s">
        <v>15</v>
      </c>
      <c r="L29" s="69" t="s">
        <v>25</v>
      </c>
      <c r="M29" s="69" t="s">
        <v>0</v>
      </c>
      <c r="N29" s="69" t="s">
        <v>8</v>
      </c>
      <c r="O29" s="70" t="s">
        <v>19</v>
      </c>
      <c r="P29" s="97"/>
      <c r="Q29" s="123" t="s">
        <v>120</v>
      </c>
      <c r="T29" s="19" t="s">
        <v>3</v>
      </c>
      <c r="U29" s="16" t="s">
        <v>74</v>
      </c>
      <c r="V29" s="17">
        <v>1.6</v>
      </c>
      <c r="W29" s="17" t="s">
        <v>10</v>
      </c>
      <c r="X29" s="18">
        <v>47</v>
      </c>
    </row>
    <row r="30" spans="1:30" s="3" customFormat="1" ht="16.5" x14ac:dyDescent="0.3">
      <c r="A30" s="86"/>
      <c r="B30" s="71" t="s">
        <v>20</v>
      </c>
      <c r="C30" s="72" t="s">
        <v>13</v>
      </c>
      <c r="D30" s="72" t="s">
        <v>14</v>
      </c>
      <c r="E30" s="73" t="s">
        <v>13</v>
      </c>
      <c r="F30" s="74" t="s">
        <v>14</v>
      </c>
      <c r="G30" s="75" t="s">
        <v>95</v>
      </c>
      <c r="H30" s="75" t="s">
        <v>96</v>
      </c>
      <c r="I30" s="75" t="s">
        <v>97</v>
      </c>
      <c r="J30" s="75" t="s">
        <v>23</v>
      </c>
      <c r="K30" s="76" t="s">
        <v>13</v>
      </c>
      <c r="L30" s="76" t="s">
        <v>26</v>
      </c>
      <c r="M30" s="76"/>
      <c r="N30" s="76"/>
      <c r="O30" s="77" t="s">
        <v>27</v>
      </c>
      <c r="P30" s="33"/>
      <c r="Q30" s="124"/>
      <c r="T30" s="7" t="s">
        <v>5</v>
      </c>
      <c r="U30" s="12" t="s">
        <v>71</v>
      </c>
      <c r="V30" s="13">
        <v>3</v>
      </c>
      <c r="W30" s="13"/>
      <c r="X30" s="14">
        <v>42</v>
      </c>
    </row>
    <row r="31" spans="1:30" s="3" customFormat="1" ht="16.5" x14ac:dyDescent="0.3">
      <c r="A31" s="86"/>
      <c r="B31" s="78" t="s">
        <v>28</v>
      </c>
      <c r="C31" s="72" t="s">
        <v>81</v>
      </c>
      <c r="D31" s="72" t="s">
        <v>81</v>
      </c>
      <c r="E31" s="73" t="s">
        <v>82</v>
      </c>
      <c r="F31" s="74" t="s">
        <v>82</v>
      </c>
      <c r="G31" s="79" t="s">
        <v>28</v>
      </c>
      <c r="H31" s="79" t="s">
        <v>28</v>
      </c>
      <c r="I31" s="79" t="s">
        <v>28</v>
      </c>
      <c r="J31" s="80" t="s">
        <v>28</v>
      </c>
      <c r="K31" s="52" t="s">
        <v>28</v>
      </c>
      <c r="L31" s="80" t="s">
        <v>28</v>
      </c>
      <c r="M31" s="52" t="s">
        <v>28</v>
      </c>
      <c r="N31" s="80" t="s">
        <v>28</v>
      </c>
      <c r="O31" s="52" t="s">
        <v>28</v>
      </c>
      <c r="P31" s="33"/>
      <c r="Q31" s="124"/>
      <c r="T31" s="19" t="s">
        <v>5</v>
      </c>
      <c r="U31" s="16" t="s">
        <v>76</v>
      </c>
      <c r="V31" s="17">
        <v>1.6</v>
      </c>
      <c r="W31" s="17" t="s">
        <v>10</v>
      </c>
      <c r="X31" s="18">
        <v>46</v>
      </c>
    </row>
    <row r="32" spans="1:30" s="3" customFormat="1" ht="17.25" thickBot="1" x14ac:dyDescent="0.35">
      <c r="A32" s="86"/>
      <c r="B32" s="20"/>
      <c r="C32" s="81" t="s">
        <v>108</v>
      </c>
      <c r="D32" s="82" t="s">
        <v>109</v>
      </c>
      <c r="E32" s="82" t="s">
        <v>110</v>
      </c>
      <c r="F32" s="82" t="s">
        <v>111</v>
      </c>
      <c r="G32" s="83" t="s">
        <v>91</v>
      </c>
      <c r="H32" s="83" t="s">
        <v>92</v>
      </c>
      <c r="I32" s="83" t="s">
        <v>93</v>
      </c>
      <c r="J32" s="83" t="s">
        <v>24</v>
      </c>
      <c r="K32" s="82" t="s">
        <v>17</v>
      </c>
      <c r="L32" s="82" t="s">
        <v>18</v>
      </c>
      <c r="M32" s="35"/>
      <c r="N32" s="35"/>
      <c r="O32" s="41"/>
      <c r="P32" s="98"/>
      <c r="Q32" s="125"/>
      <c r="T32" s="7" t="s">
        <v>6</v>
      </c>
      <c r="U32" s="12" t="s">
        <v>72</v>
      </c>
      <c r="V32" s="13">
        <v>3</v>
      </c>
      <c r="W32" s="13"/>
      <c r="X32" s="14">
        <v>43</v>
      </c>
      <c r="AD32" s="107"/>
    </row>
    <row r="33" spans="1:24" s="3" customFormat="1" ht="30" customHeight="1" thickTop="1" thickBot="1" x14ac:dyDescent="0.35">
      <c r="A33" s="86"/>
      <c r="B33" s="53"/>
      <c r="C33" s="54"/>
      <c r="D33" s="54"/>
      <c r="E33" s="54"/>
      <c r="F33" s="55"/>
      <c r="G33" s="54"/>
      <c r="H33" s="54"/>
      <c r="I33" s="63"/>
      <c r="J33" s="54"/>
      <c r="K33" s="54"/>
      <c r="L33" s="56"/>
      <c r="M33" s="57"/>
      <c r="N33" s="57"/>
      <c r="O33" s="96"/>
      <c r="P33" s="101"/>
      <c r="Q33" s="130"/>
      <c r="T33" s="19" t="s">
        <v>6</v>
      </c>
      <c r="U33" s="16" t="s">
        <v>75</v>
      </c>
      <c r="V33" s="17">
        <v>1.6</v>
      </c>
      <c r="W33" s="17" t="s">
        <v>10</v>
      </c>
      <c r="X33" s="18">
        <v>47</v>
      </c>
    </row>
    <row r="34" spans="1:24" s="21" customFormat="1" ht="20.100000000000001" customHeight="1" thickTop="1" thickBot="1" x14ac:dyDescent="0.3">
      <c r="A34" s="89"/>
      <c r="B34" s="93" t="str">
        <f>IF(AND(L33&lt;'regel 1'!$U$5,Invulblad!L33&gt;='regel 1'!$U$6),"NIET SNEL scharnier","")</f>
        <v/>
      </c>
      <c r="C34" s="58"/>
      <c r="D34" s="58"/>
      <c r="E34" s="92" t="str">
        <f>IF(M34&lt;0,"",IF(O34&lt;0,"",IF(M34&lt;240,"combi 1572038",IF(D33=0,"",IF(D33&lt;150,"combi 1572038",IF(O34&lt;171,"combi 1572038",IF(F33=0,"","")))))))</f>
        <v/>
      </c>
      <c r="F34" s="92" t="str">
        <f>IF(AND(K33&gt;0,AND(K33&lt;35,AND(G34=""))),"dagk. verbreden","")</f>
        <v/>
      </c>
      <c r="G34" s="94" t="str">
        <f>IF(K33=0,"",IF(AND(C33&gt;220,AND(K33&lt;35,AND(O34&gt;210))),"Z-combi 1572030",IF(AND(E33&gt;260,AND(K33&lt;35,AND(O34&gt;210))),"Z-combi 1572030","")))</f>
        <v/>
      </c>
      <c r="H34" s="59"/>
      <c r="I34" s="59"/>
      <c r="J34" s="128" t="s">
        <v>99</v>
      </c>
      <c r="K34" s="129"/>
      <c r="L34" s="60" t="s">
        <v>29</v>
      </c>
      <c r="M34" s="61">
        <f>IF(C33&gt;161,(C33+G33+H33)-8,E33-8)</f>
        <v>-8</v>
      </c>
      <c r="N34" s="61" t="s">
        <v>30</v>
      </c>
      <c r="O34" s="61">
        <f>IF(D33&gt;109,(D33+I33+J33)-9,F33-9)</f>
        <v>-9</v>
      </c>
      <c r="P34" s="99"/>
      <c r="Q34" s="131"/>
    </row>
    <row r="35" spans="1:24" s="3" customFormat="1" ht="30" customHeight="1" thickTop="1" thickBot="1" x14ac:dyDescent="0.35">
      <c r="A35" s="86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56"/>
      <c r="M35" s="57"/>
      <c r="N35" s="57"/>
      <c r="O35" s="96"/>
      <c r="P35" s="101"/>
      <c r="Q35" s="133"/>
    </row>
    <row r="36" spans="1:24" s="21" customFormat="1" ht="20.100000000000001" customHeight="1" thickTop="1" thickBot="1" x14ac:dyDescent="0.3">
      <c r="A36" s="89"/>
      <c r="B36" s="93" t="str">
        <f>IF(AND(L35&lt;'regel 2'!$U$5,Invulblad!L35&gt;='regel 2'!$U$6),"NIET SNEL scharnier","")</f>
        <v/>
      </c>
      <c r="C36" s="58"/>
      <c r="D36" s="58"/>
      <c r="E36" s="92" t="str">
        <f>IF(M36&lt;0,"",IF(O36&lt;0,"",IF(M36&lt;240,"combi 1572038",IF(D35=0,"",IF(D35&lt;150,"combi 1572038",IF(O36&lt;171,"combi 1572038",IF(F35=0,"","")))))))</f>
        <v/>
      </c>
      <c r="F36" s="92" t="str">
        <f>IF(AND(K35&gt;0,AND(K35&lt;35,AND(G36=""))),"dagk. verbreden","")</f>
        <v/>
      </c>
      <c r="G36" s="94" t="str">
        <f>IF(K35=0,"",IF(AND(C35&gt;220,AND(K35&lt;35,AND(O36&gt;210))),"Z-combi 1572030",IF(AND(E35&gt;260,AND(K35&lt;35,AND(O36&gt;210))),"Z-combi 1572030","")))</f>
        <v/>
      </c>
      <c r="H36" s="59"/>
      <c r="I36" s="59"/>
      <c r="J36" s="126" t="s">
        <v>98</v>
      </c>
      <c r="K36" s="129"/>
      <c r="L36" s="60" t="s">
        <v>29</v>
      </c>
      <c r="M36" s="60">
        <f>IF(C35&gt;161,(C35+G35+H35)-8,E35-8)</f>
        <v>-8</v>
      </c>
      <c r="N36" s="60" t="s">
        <v>30</v>
      </c>
      <c r="O36" s="61">
        <f>IF(D35&gt;109,(D35+I35+J35)-9,F35-9)</f>
        <v>-9</v>
      </c>
      <c r="P36" s="99"/>
      <c r="Q36" s="131"/>
      <c r="U36" s="34" t="s">
        <v>104</v>
      </c>
    </row>
    <row r="37" spans="1:24" s="3" customFormat="1" ht="30" customHeight="1" thickTop="1" thickBot="1" x14ac:dyDescent="0.35">
      <c r="A37" s="86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56"/>
      <c r="M37" s="57"/>
      <c r="N37" s="57"/>
      <c r="O37" s="96"/>
      <c r="P37" s="101"/>
      <c r="Q37" s="132"/>
      <c r="U37" s="33" t="s">
        <v>105</v>
      </c>
    </row>
    <row r="38" spans="1:24" s="21" customFormat="1" ht="20.100000000000001" customHeight="1" thickTop="1" thickBot="1" x14ac:dyDescent="0.35">
      <c r="A38" s="89"/>
      <c r="B38" s="93" t="str">
        <f>IF(AND(L37&lt;'regel 3'!$U$5,Invulblad!L37&gt;='regel 3'!$U$6),"NIET SNEL scharnier","")</f>
        <v/>
      </c>
      <c r="C38" s="58"/>
      <c r="D38" s="58"/>
      <c r="E38" s="92" t="str">
        <f>IF(M38&lt;0,"",IF(O38&lt;0,"",IF(M38&lt;240,"combi 1572038",IF(D37=0,"",IF(D37&lt;150,"combi 1572038",IF(O38&lt;171,"combi 1572038",IF(F37=0,"","")))))))</f>
        <v/>
      </c>
      <c r="F38" s="92" t="str">
        <f>IF(AND(K37&gt;0,AND(K37&lt;35,AND(G38=""))),"dagk. verbreden","")</f>
        <v/>
      </c>
      <c r="G38" s="94" t="str">
        <f>IF(K37=0,"",IF(AND(C37&gt;220,AND(K37&lt;35,AND(O38&gt;210))),"Z-combi 1572030",IF(AND(E37&gt;260,AND(K37&lt;35,AND(O38&gt;210))),"Z-combi 1572030","")))</f>
        <v/>
      </c>
      <c r="H38" s="59"/>
      <c r="I38" s="59"/>
      <c r="J38" s="126" t="s">
        <v>100</v>
      </c>
      <c r="K38" s="129"/>
      <c r="L38" s="60" t="s">
        <v>29</v>
      </c>
      <c r="M38" s="60">
        <f>IF(C37&gt;161,(C37+G37+H37)-8,E37-8)</f>
        <v>-8</v>
      </c>
      <c r="N38" s="60" t="s">
        <v>30</v>
      </c>
      <c r="O38" s="61">
        <f>IF(D37&gt;109,(D37+I37+J37)-9,F37-9)</f>
        <v>-9</v>
      </c>
      <c r="P38" s="99"/>
      <c r="Q38" s="131"/>
      <c r="U38" s="10" t="s">
        <v>106</v>
      </c>
    </row>
    <row r="39" spans="1:24" s="3" customFormat="1" ht="30" customHeight="1" thickTop="1" thickBot="1" x14ac:dyDescent="0.35">
      <c r="A39" s="86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56"/>
      <c r="M39" s="57"/>
      <c r="N39" s="57"/>
      <c r="O39" s="96"/>
      <c r="P39" s="101"/>
      <c r="Q39" s="132"/>
    </row>
    <row r="40" spans="1:24" s="21" customFormat="1" ht="20.100000000000001" customHeight="1" thickTop="1" thickBot="1" x14ac:dyDescent="0.3">
      <c r="A40" s="89"/>
      <c r="B40" s="93" t="str">
        <f>IF(AND(L39&lt;'regel 4'!$U$5,Invulblad!L39&gt;='regel 4'!$U$6),"NIET SNEL scharnier","")</f>
        <v/>
      </c>
      <c r="C40" s="58"/>
      <c r="D40" s="58"/>
      <c r="E40" s="92" t="str">
        <f>IF(M40&lt;0,"",IF(O40&lt;0,"",IF(M40&lt;240,"combi 1572038",IF(D39=0,"",IF(D39&lt;150,"combi 1572038",IF(O40&lt;171,"combi 1572038",IF(F39=0,"","")))))))</f>
        <v/>
      </c>
      <c r="F40" s="92" t="str">
        <f>IF(AND(K39&gt;0,AND(K39&lt;35,AND(G40=""))),"dagk. verbreden","")</f>
        <v/>
      </c>
      <c r="G40" s="94" t="str">
        <f>IF(K39=0,"",IF(AND(C39&gt;220,AND(K39&lt;35,AND(O40&gt;210))),"Z-combi 1572030",IF(AND(E39&gt;260,AND(K39&lt;35,AND(O40&gt;210))),"Z-combi 1572030","")))</f>
        <v/>
      </c>
      <c r="H40" s="59"/>
      <c r="I40" s="59"/>
      <c r="J40" s="126" t="s">
        <v>101</v>
      </c>
      <c r="K40" s="129"/>
      <c r="L40" s="60" t="s">
        <v>29</v>
      </c>
      <c r="M40" s="60">
        <f>IF(C39&gt;161,(C39+G39+H39)-8,E39-8)</f>
        <v>-8</v>
      </c>
      <c r="N40" s="60" t="s">
        <v>30</v>
      </c>
      <c r="O40" s="61">
        <f>IF(D39&gt;109,(D39+I39+J39)-9,F39-9)</f>
        <v>-9</v>
      </c>
      <c r="P40" s="99"/>
      <c r="Q40" s="131"/>
    </row>
    <row r="41" spans="1:24" s="3" customFormat="1" ht="30" customHeight="1" thickTop="1" thickBot="1" x14ac:dyDescent="0.35">
      <c r="A41" s="86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56"/>
      <c r="M41" s="57"/>
      <c r="N41" s="57"/>
      <c r="O41" s="96"/>
      <c r="P41" s="101"/>
      <c r="Q41" s="132"/>
      <c r="U41" s="8" t="s">
        <v>107</v>
      </c>
    </row>
    <row r="42" spans="1:24" s="21" customFormat="1" ht="20.100000000000001" customHeight="1" thickTop="1" thickBot="1" x14ac:dyDescent="0.35">
      <c r="A42" s="89"/>
      <c r="B42" s="93" t="str">
        <f>IF(AND(L41&lt;'regel 5'!$U$5,Invulblad!L41&gt;='regel 5'!$U$6),"NIET SNEL scharnier","")</f>
        <v/>
      </c>
      <c r="C42" s="58"/>
      <c r="D42" s="58"/>
      <c r="E42" s="92" t="str">
        <f>IF(M42&lt;0,"",IF(O42&lt;0,"",IF(M42&lt;240,"combi 1572038",IF(D41=0,"",IF(D41&lt;150,"combi 1572038",IF(O42&lt;171,"combi 1572038",IF(F41=0,"","")))))))</f>
        <v/>
      </c>
      <c r="F42" s="92" t="str">
        <f>IF(AND(K41&gt;0,AND(K41&lt;35,AND(G42=""))),"dagk. verbreden","")</f>
        <v/>
      </c>
      <c r="G42" s="94" t="str">
        <f>IF(K41=0,"",IF(AND(C41&gt;220,AND(K41&lt;35,AND(O42&gt;210))),"Z-combi 1572030",IF(AND(E41&gt;260,AND(K41&lt;35,AND(O42&gt;210))),"Z-combi 1572030","")))</f>
        <v/>
      </c>
      <c r="H42" s="59"/>
      <c r="I42" s="59"/>
      <c r="J42" s="126" t="s">
        <v>102</v>
      </c>
      <c r="K42" s="129"/>
      <c r="L42" s="60" t="s">
        <v>29</v>
      </c>
      <c r="M42" s="60">
        <f>IF(C41&gt;161,(C41+G41+H41)-8,E41-8)</f>
        <v>-8</v>
      </c>
      <c r="N42" s="60" t="s">
        <v>30</v>
      </c>
      <c r="O42" s="61">
        <f>IF(D41&gt;109,(D41+I41+J41)-9,F41-9)</f>
        <v>-9</v>
      </c>
      <c r="P42" s="99"/>
      <c r="Q42" s="131"/>
      <c r="U42" s="36">
        <v>3</v>
      </c>
    </row>
    <row r="43" spans="1:24" s="3" customFormat="1" ht="30" customHeight="1" thickTop="1" thickBot="1" x14ac:dyDescent="0.35">
      <c r="A43" s="86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56"/>
      <c r="M43" s="57"/>
      <c r="N43" s="57"/>
      <c r="O43" s="96"/>
      <c r="P43" s="101"/>
      <c r="Q43" s="132"/>
      <c r="U43" s="37">
        <v>4</v>
      </c>
    </row>
    <row r="44" spans="1:24" s="21" customFormat="1" ht="20.100000000000001" customHeight="1" thickTop="1" x14ac:dyDescent="0.25">
      <c r="A44" s="89"/>
      <c r="B44" s="93" t="str">
        <f>IF(AND(L43&lt;'regel 6'!$U$5,Invulblad!L43&gt;='regel 6'!$U$6),"NIET SNEL scharnier","")</f>
        <v/>
      </c>
      <c r="C44" s="64"/>
      <c r="D44" s="64"/>
      <c r="E44" s="95" t="str">
        <f>IF(M44&lt;0,"",IF(O44&lt;0,"",IF(M44&lt;240,"combi 1572038",IF(D43=0,"",IF(D43&lt;150,"combi 1572038",IF(O44&lt;171,"combi 1572038",IF(F43=0,"","")))))))</f>
        <v/>
      </c>
      <c r="F44" s="95" t="str">
        <f>IF(AND(K43&gt;0,AND(K43&lt;35,AND(G44=""))),"dagk. verbreden","")</f>
        <v/>
      </c>
      <c r="G44" s="103" t="str">
        <f>IF(K43=0,"",IF(AND(C43&gt;220,AND(K43&lt;35,AND(O44&gt;210))),"Z-combi 1572030",IF(AND(E43&gt;260,AND(K43&lt;35,AND(O44&gt;210))),"Z-combi 1572030","")))</f>
        <v/>
      </c>
      <c r="H44" s="64"/>
      <c r="I44" s="64"/>
      <c r="J44" s="126" t="s">
        <v>103</v>
      </c>
      <c r="K44" s="127"/>
      <c r="L44" s="60" t="s">
        <v>29</v>
      </c>
      <c r="M44" s="60">
        <f>IF(C43&gt;161,(C43+G43+H43)-8,E43-8)</f>
        <v>-8</v>
      </c>
      <c r="N44" s="60" t="s">
        <v>30</v>
      </c>
      <c r="O44" s="61">
        <f>IF(D43&gt;109,(D43+I43+J43)-9,F43-9)</f>
        <v>-9</v>
      </c>
      <c r="P44" s="99"/>
      <c r="Q44" s="131"/>
    </row>
    <row r="45" spans="1:24" s="3" customFormat="1" ht="17.25" thickBot="1" x14ac:dyDescent="0.35">
      <c r="A45" s="86"/>
      <c r="B45" s="3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42"/>
      <c r="P45" s="42"/>
      <c r="Q45" s="84" t="s">
        <v>136</v>
      </c>
    </row>
    <row r="49" spans="2:2" x14ac:dyDescent="0.25">
      <c r="B49" s="2"/>
    </row>
  </sheetData>
  <sheetProtection algorithmName="SHA-512" hashValue="c01guC0uGgRRIilwBl55nJQIiV8//Z0VFgAeZbuofvrzPAWzogx452JV08xNTEgvn1UHbSDsBipbuzPQVP81MQ==" saltValue="w3neR+em0uJVjUX4mn4H4Q==" spinCount="100000" sheet="1" objects="1" selectLockedCells="1"/>
  <protectedRanges>
    <protectedRange sqref="N14:N19 N23:N28 D7:D9 N10:N11 B33:O33 B43:O43 B35:O35 B37:O37 B39:O39 B41:O41" name="Bereik1"/>
  </protectedRanges>
  <dataConsolidate/>
  <mergeCells count="22">
    <mergeCell ref="F13:G13"/>
    <mergeCell ref="Q29:Q32"/>
    <mergeCell ref="J44:K44"/>
    <mergeCell ref="J34:K34"/>
    <mergeCell ref="J36:K36"/>
    <mergeCell ref="J38:K38"/>
    <mergeCell ref="J40:K40"/>
    <mergeCell ref="J42:K42"/>
    <mergeCell ref="Q33:Q34"/>
    <mergeCell ref="Q35:Q36"/>
    <mergeCell ref="Q37:Q38"/>
    <mergeCell ref="Q39:Q40"/>
    <mergeCell ref="Q41:Q42"/>
    <mergeCell ref="Q43:Q44"/>
    <mergeCell ref="B9:C9"/>
    <mergeCell ref="B2:L3"/>
    <mergeCell ref="B4:L5"/>
    <mergeCell ref="B7:C7"/>
    <mergeCell ref="D7:G7"/>
    <mergeCell ref="B8:C8"/>
    <mergeCell ref="D8:G8"/>
    <mergeCell ref="F9:G9"/>
  </mergeCells>
  <phoneticPr fontId="3" type="noConversion"/>
  <conditionalFormatting sqref="E33:F33">
    <cfRule type="cellIs" dxfId="158" priority="201" operator="equal">
      <formula>0</formula>
    </cfRule>
  </conditionalFormatting>
  <conditionalFormatting sqref="E35:F35 E37:F37 E39:F39 E41:F41 E43:F43">
    <cfRule type="cellIs" dxfId="157" priority="140" operator="equal">
      <formula>0</formula>
    </cfRule>
  </conditionalFormatting>
  <conditionalFormatting sqref="G33">
    <cfRule type="expression" priority="45" stopIfTrue="1">
      <formula>IF(C33&lt;1,G33,)</formula>
    </cfRule>
    <cfRule type="expression" priority="46" stopIfTrue="1">
      <formula>IF(E33&lt;1,G33,)</formula>
    </cfRule>
    <cfRule type="cellIs" priority="47" stopIfTrue="1" operator="equal">
      <formula>0</formula>
    </cfRule>
    <cfRule type="expression" dxfId="156" priority="48">
      <formula>NOT(E33-C33-G33-H33=0)</formula>
    </cfRule>
  </conditionalFormatting>
  <conditionalFormatting sqref="G35">
    <cfRule type="expression" priority="41" stopIfTrue="1">
      <formula>IF(C35&lt;1,G35,)</formula>
    </cfRule>
    <cfRule type="expression" priority="42" stopIfTrue="1">
      <formula>IF(E35&lt;1,G35,)</formula>
    </cfRule>
    <cfRule type="cellIs" priority="43" stopIfTrue="1" operator="equal">
      <formula>0</formula>
    </cfRule>
    <cfRule type="expression" dxfId="155" priority="44">
      <formula>NOT(E35-C35-G35-H35=0)</formula>
    </cfRule>
  </conditionalFormatting>
  <conditionalFormatting sqref="G37">
    <cfRule type="cellIs" priority="39" stopIfTrue="1" operator="equal">
      <formula>0</formula>
    </cfRule>
    <cfRule type="expression" priority="38" stopIfTrue="1">
      <formula>IF(E37&lt;1,G37,)</formula>
    </cfRule>
    <cfRule type="expression" priority="37" stopIfTrue="1">
      <formula>IF(C37&lt;1,G37,)</formula>
    </cfRule>
    <cfRule type="expression" dxfId="154" priority="40">
      <formula>NOT(E37-C37-G37-H37=0)</formula>
    </cfRule>
  </conditionalFormatting>
  <conditionalFormatting sqref="G39">
    <cfRule type="expression" dxfId="153" priority="36">
      <formula>NOT(E39-C39-G39-H39=0)</formula>
    </cfRule>
    <cfRule type="cellIs" priority="35" stopIfTrue="1" operator="equal">
      <formula>0</formula>
    </cfRule>
    <cfRule type="expression" priority="34" stopIfTrue="1">
      <formula>IF(E39&lt;1,G39,)</formula>
    </cfRule>
    <cfRule type="expression" priority="33" stopIfTrue="1">
      <formula>IF(C39&lt;1,G39,)</formula>
    </cfRule>
  </conditionalFormatting>
  <conditionalFormatting sqref="G41">
    <cfRule type="expression" dxfId="152" priority="32">
      <formula>NOT(E41-C41-G41-H41=0)</formula>
    </cfRule>
    <cfRule type="cellIs" priority="31" stopIfTrue="1" operator="equal">
      <formula>0</formula>
    </cfRule>
    <cfRule type="expression" priority="30" stopIfTrue="1">
      <formula>IF(E41&lt;1,G41,)</formula>
    </cfRule>
    <cfRule type="expression" priority="29" stopIfTrue="1">
      <formula>IF(C41&lt;1,G41,)</formula>
    </cfRule>
  </conditionalFormatting>
  <conditionalFormatting sqref="G43">
    <cfRule type="expression" priority="26" stopIfTrue="1">
      <formula>IF(E43&lt;1,G43,)</formula>
    </cfRule>
    <cfRule type="cellIs" priority="27" stopIfTrue="1" operator="equal">
      <formula>0</formula>
    </cfRule>
    <cfRule type="expression" dxfId="151" priority="28">
      <formula>NOT(E43-C43-G43-H43=0)</formula>
    </cfRule>
    <cfRule type="expression" priority="25" stopIfTrue="1">
      <formula>IF(C43&lt;1,G43,)</formula>
    </cfRule>
  </conditionalFormatting>
  <conditionalFormatting sqref="H33">
    <cfRule type="expression" dxfId="150" priority="210">
      <formula>NOT($E$33-$C$33-$G$33-$H$33=0)</formula>
    </cfRule>
    <cfRule type="cellIs" dxfId="149" priority="207" stopIfTrue="1" operator="equal">
      <formula>0</formula>
    </cfRule>
    <cfRule type="expression" dxfId="148" priority="202" stopIfTrue="1">
      <formula>IF($E$33&lt;1,$H$33,)</formula>
    </cfRule>
    <cfRule type="expression" dxfId="147" priority="197" stopIfTrue="1">
      <formula>IF($C$33&lt;1,$H$33,)</formula>
    </cfRule>
  </conditionalFormatting>
  <conditionalFormatting sqref="H35">
    <cfRule type="expression" dxfId="146" priority="191" stopIfTrue="1">
      <formula>IF($C$35&lt;1,$H$35,)</formula>
    </cfRule>
    <cfRule type="expression" dxfId="145" priority="194">
      <formula>NOT($E$35-$C$35-$G$35-$H$35=0)</formula>
    </cfRule>
    <cfRule type="cellIs" dxfId="144" priority="193" stopIfTrue="1" operator="equal">
      <formula>0</formula>
    </cfRule>
    <cfRule type="expression" dxfId="143" priority="192" stopIfTrue="1">
      <formula>IF($E$35&lt;1,$H$35,)</formula>
    </cfRule>
  </conditionalFormatting>
  <conditionalFormatting sqref="H37">
    <cfRule type="expression" dxfId="142" priority="223">
      <formula>NOT(E37-C37-G37-H37=0)</formula>
    </cfRule>
    <cfRule type="expression" dxfId="141" priority="220" stopIfTrue="1">
      <formula>IF($C37&lt;1,H37,)</formula>
    </cfRule>
    <cfRule type="expression" dxfId="140" priority="221" stopIfTrue="1">
      <formula>IF($E$37&lt;1,H37,)</formula>
    </cfRule>
    <cfRule type="cellIs" dxfId="139" priority="222" stopIfTrue="1" operator="equal">
      <formula>0</formula>
    </cfRule>
  </conditionalFormatting>
  <conditionalFormatting sqref="H39">
    <cfRule type="expression" dxfId="138" priority="183" stopIfTrue="1">
      <formula>IF($C$39&lt;1,$H$39,)</formula>
    </cfRule>
    <cfRule type="expression" dxfId="137" priority="186">
      <formula>NOT($E$39-$C$39-$G$39-$H$39=0)</formula>
    </cfRule>
    <cfRule type="cellIs" dxfId="136" priority="185" stopIfTrue="1" operator="equal">
      <formula>0</formula>
    </cfRule>
    <cfRule type="expression" dxfId="135" priority="184" stopIfTrue="1">
      <formula>IF($E$39&lt;1,$H$39,)</formula>
    </cfRule>
  </conditionalFormatting>
  <conditionalFormatting sqref="H41">
    <cfRule type="expression" dxfId="134" priority="179" stopIfTrue="1">
      <formula>IF($C$41&lt;1,$H$41,)</formula>
    </cfRule>
    <cfRule type="expression" dxfId="133" priority="180" stopIfTrue="1">
      <formula>IF($E$41&lt;1,$H$41,)</formula>
    </cfRule>
    <cfRule type="cellIs" dxfId="132" priority="181" stopIfTrue="1" operator="equal">
      <formula>0</formula>
    </cfRule>
    <cfRule type="expression" dxfId="131" priority="182">
      <formula>NOT($E$41-$C$41-$G$41-$H$41=0)</formula>
    </cfRule>
  </conditionalFormatting>
  <conditionalFormatting sqref="H43">
    <cfRule type="expression" dxfId="130" priority="178">
      <formula>NOT($E$43-$C$43-$G$43-$H$43=0)</formula>
    </cfRule>
    <cfRule type="expression" dxfId="129" priority="175" stopIfTrue="1">
      <formula>IF($C$43&lt;1,$H$43,)</formula>
    </cfRule>
    <cfRule type="expression" dxfId="128" priority="176" stopIfTrue="1">
      <formula>IF($E$43&lt;1,$H$43,)</formula>
    </cfRule>
    <cfRule type="cellIs" dxfId="127" priority="177" stopIfTrue="1" operator="equal">
      <formula>0</formula>
    </cfRule>
  </conditionalFormatting>
  <conditionalFormatting sqref="H3318">
    <cfRule type="expression" dxfId="126" priority="209">
      <formula>IF($E$33-$C$33-$G$33-$H$33&lt;0,)</formula>
    </cfRule>
  </conditionalFormatting>
  <conditionalFormatting sqref="I33">
    <cfRule type="expression" dxfId="125" priority="2" stopIfTrue="1">
      <formula>IF(F33&lt;1,I33,)</formula>
    </cfRule>
    <cfRule type="cellIs" dxfId="124" priority="3" stopIfTrue="1" operator="equal">
      <formula>0</formula>
    </cfRule>
    <cfRule type="expression" dxfId="123" priority="4">
      <formula>NOT(F33-D33-I33-J33=0)</formula>
    </cfRule>
    <cfRule type="expression" dxfId="122" priority="1" stopIfTrue="1">
      <formula>IF(D33&lt;1,I33,)</formula>
    </cfRule>
  </conditionalFormatting>
  <conditionalFormatting sqref="I35">
    <cfRule type="expression" dxfId="121" priority="21" stopIfTrue="1">
      <formula>IF(D35&lt;1,I35,)</formula>
    </cfRule>
    <cfRule type="expression" dxfId="120" priority="22" stopIfTrue="1">
      <formula>IF(F35&lt;1,I35,)</formula>
    </cfRule>
    <cfRule type="expression" dxfId="119" priority="24">
      <formula>NOT(F35-D35-I35-J35=0)</formula>
    </cfRule>
    <cfRule type="cellIs" dxfId="118" priority="23" stopIfTrue="1" operator="equal">
      <formula>0</formula>
    </cfRule>
  </conditionalFormatting>
  <conditionalFormatting sqref="I37">
    <cfRule type="expression" dxfId="117" priority="20">
      <formula>NOT(F37-D37-I37-J37=0)</formula>
    </cfRule>
    <cfRule type="expression" dxfId="116" priority="17" stopIfTrue="1">
      <formula>IF(D37&lt;1,I37,)</formula>
    </cfRule>
    <cfRule type="expression" dxfId="115" priority="18" stopIfTrue="1">
      <formula>IF(F37&lt;1,I37,)</formula>
    </cfRule>
    <cfRule type="cellIs" dxfId="114" priority="19" stopIfTrue="1" operator="equal">
      <formula>0</formula>
    </cfRule>
  </conditionalFormatting>
  <conditionalFormatting sqref="I39">
    <cfRule type="expression" dxfId="113" priority="13" stopIfTrue="1">
      <formula>IF(D39&lt;1,I39,)</formula>
    </cfRule>
    <cfRule type="expression" dxfId="112" priority="14" stopIfTrue="1">
      <formula>IF(F39&lt;1,I39,)</formula>
    </cfRule>
    <cfRule type="cellIs" dxfId="111" priority="15" stopIfTrue="1" operator="equal">
      <formula>0</formula>
    </cfRule>
    <cfRule type="expression" dxfId="110" priority="16">
      <formula>NOT(F39-D39-I39-J39=0)</formula>
    </cfRule>
  </conditionalFormatting>
  <conditionalFormatting sqref="I41">
    <cfRule type="expression" dxfId="109" priority="9" stopIfTrue="1">
      <formula>IF(D41&lt;1,I41,)</formula>
    </cfRule>
    <cfRule type="expression" dxfId="108" priority="10" stopIfTrue="1">
      <formula>IF(F41&lt;1,I41,)</formula>
    </cfRule>
    <cfRule type="cellIs" dxfId="107" priority="11" stopIfTrue="1" operator="equal">
      <formula>0</formula>
    </cfRule>
    <cfRule type="expression" dxfId="106" priority="12">
      <formula>NOT(F41-D41-I41-J41=0)</formula>
    </cfRule>
  </conditionalFormatting>
  <conditionalFormatting sqref="I43">
    <cfRule type="expression" dxfId="105" priority="6" stopIfTrue="1">
      <formula>IF(F43&lt;1,I43,)</formula>
    </cfRule>
    <cfRule type="cellIs" dxfId="104" priority="7" stopIfTrue="1" operator="equal">
      <formula>0</formula>
    </cfRule>
    <cfRule type="expression" dxfId="103" priority="8">
      <formula>NOT(F43-D43-I43-J43=0)</formula>
    </cfRule>
    <cfRule type="expression" dxfId="102" priority="5" stopIfTrue="1">
      <formula>IF(D43&lt;1,I43,)</formula>
    </cfRule>
  </conditionalFormatting>
  <conditionalFormatting sqref="J33">
    <cfRule type="expression" dxfId="101" priority="200">
      <formula>NOT(F33-D33-I33-J33=0)</formula>
    </cfRule>
    <cfRule type="cellIs" dxfId="100" priority="199" stopIfTrue="1" operator="equal">
      <formula>0</formula>
    </cfRule>
    <cfRule type="expression" dxfId="99" priority="196" stopIfTrue="1">
      <formula>IF(D33&lt;1,J33,)</formula>
    </cfRule>
    <cfRule type="expression" dxfId="98" priority="198" stopIfTrue="1">
      <formula>IF(F33&lt;1,J33,)</formula>
    </cfRule>
  </conditionalFormatting>
  <conditionalFormatting sqref="J35">
    <cfRule type="expression" dxfId="97" priority="170" stopIfTrue="1">
      <formula>IF($D$35&lt;1,$J$35,)</formula>
    </cfRule>
    <cfRule type="expression" dxfId="96" priority="173">
      <formula>NOT($F$35-$D$35-$I$35-$J$35=0)</formula>
    </cfRule>
    <cfRule type="cellIs" dxfId="95" priority="172" stopIfTrue="1" operator="equal">
      <formula>0</formula>
    </cfRule>
    <cfRule type="expression" dxfId="94" priority="171" stopIfTrue="1">
      <formula>IF($F$35&lt;1,$J$35,)</formula>
    </cfRule>
  </conditionalFormatting>
  <conditionalFormatting sqref="J37">
    <cfRule type="expression" dxfId="93" priority="169">
      <formula>NOT($F$37-$D$37-$I$37-$J$37=0)</formula>
    </cfRule>
    <cfRule type="cellIs" dxfId="92" priority="168" stopIfTrue="1" operator="equal">
      <formula>0</formula>
    </cfRule>
    <cfRule type="expression" dxfId="91" priority="167" stopIfTrue="1">
      <formula>IF($F$37&lt;1,$J$37,)</formula>
    </cfRule>
    <cfRule type="expression" dxfId="90" priority="166" stopIfTrue="1">
      <formula>IF($D$37&lt;1,$J$37,)</formula>
    </cfRule>
  </conditionalFormatting>
  <conditionalFormatting sqref="J39">
    <cfRule type="expression" dxfId="89" priority="165">
      <formula>NOT($F$39-$D$39-$I$39-$J$39=0)</formula>
    </cfRule>
    <cfRule type="cellIs" dxfId="88" priority="164" stopIfTrue="1" operator="equal">
      <formula>0</formula>
    </cfRule>
    <cfRule type="expression" dxfId="87" priority="163" stopIfTrue="1">
      <formula>IF($F$39&lt;1,$J$39,)</formula>
    </cfRule>
    <cfRule type="expression" dxfId="86" priority="162" stopIfTrue="1">
      <formula>IF($D$39&lt;1,$J$39,)</formula>
    </cfRule>
  </conditionalFormatting>
  <conditionalFormatting sqref="J41">
    <cfRule type="expression" dxfId="85" priority="161">
      <formula>NOT($F$41-$D$41-$I$41-$J$41=0)</formula>
    </cfRule>
    <cfRule type="cellIs" dxfId="84" priority="160" stopIfTrue="1" operator="equal">
      <formula>0</formula>
    </cfRule>
    <cfRule type="expression" dxfId="83" priority="159" stopIfTrue="1">
      <formula>IF($F$41&lt;1,$J$41,)</formula>
    </cfRule>
    <cfRule type="expression" dxfId="82" priority="158" stopIfTrue="1">
      <formula>IF($D$41&lt;1,$J$41,)</formula>
    </cfRule>
  </conditionalFormatting>
  <conditionalFormatting sqref="J43">
    <cfRule type="expression" dxfId="81" priority="157">
      <formula>NOT($F$43-$D$43-$I$43-$J$43=0)</formula>
    </cfRule>
    <cfRule type="cellIs" dxfId="80" priority="156" stopIfTrue="1" operator="equal">
      <formula>0</formula>
    </cfRule>
    <cfRule type="expression" dxfId="79" priority="155" stopIfTrue="1">
      <formula>IF($F$43&lt;1,$J$43,)</formula>
    </cfRule>
    <cfRule type="expression" dxfId="78" priority="154" stopIfTrue="1">
      <formula>IF($D$43&lt;1,$J$43,)</formula>
    </cfRule>
  </conditionalFormatting>
  <conditionalFormatting sqref="L33">
    <cfRule type="cellIs" dxfId="76" priority="213" operator="equal">
      <formula>0</formula>
    </cfRule>
    <cfRule type="expression" dxfId="75" priority="195" stopIfTrue="1">
      <formula>IF($N$33&lt;1,$L$33,)</formula>
    </cfRule>
  </conditionalFormatting>
  <conditionalFormatting sqref="L35">
    <cfRule type="expression" dxfId="74" priority="139" stopIfTrue="1">
      <formula>IF($N$35&lt;1,$L$35,)</formula>
    </cfRule>
    <cfRule type="cellIs" dxfId="72" priority="211" operator="equal">
      <formula>0</formula>
    </cfRule>
  </conditionalFormatting>
  <conditionalFormatting sqref="L37">
    <cfRule type="expression" dxfId="71" priority="151" stopIfTrue="1">
      <formula>IF($N$37&lt;1,$L$37,)</formula>
    </cfRule>
    <cfRule type="cellIs" dxfId="69" priority="152" operator="equal">
      <formula>0</formula>
    </cfRule>
  </conditionalFormatting>
  <conditionalFormatting sqref="L39">
    <cfRule type="cellIs" dxfId="68" priority="149" operator="equal">
      <formula>0</formula>
    </cfRule>
    <cfRule type="expression" dxfId="66" priority="148" stopIfTrue="1">
      <formula>IF($N$39&lt;1,$L$39,)</formula>
    </cfRule>
  </conditionalFormatting>
  <conditionalFormatting sqref="L41">
    <cfRule type="cellIs" dxfId="65" priority="146" operator="equal">
      <formula>0</formula>
    </cfRule>
    <cfRule type="expression" dxfId="63" priority="145" stopIfTrue="1">
      <formula>IF($N$41&lt;1,$L$41,)</formula>
    </cfRule>
  </conditionalFormatting>
  <conditionalFormatting sqref="L43">
    <cfRule type="cellIs" dxfId="62" priority="143" operator="equal">
      <formula>0</formula>
    </cfRule>
    <cfRule type="expression" dxfId="60" priority="142" stopIfTrue="1">
      <formula>IF($N$43&lt;1,$L$43,)</formula>
    </cfRule>
  </conditionalFormatting>
  <conditionalFormatting sqref="P33">
    <cfRule type="expression" dxfId="59" priority="113">
      <formula>$L$33=""</formula>
    </cfRule>
    <cfRule type="expression" dxfId="58" priority="114">
      <formula>$M$33=""</formula>
    </cfRule>
    <cfRule type="expression" dxfId="57" priority="116">
      <formula>$O$33=""</formula>
    </cfRule>
    <cfRule type="expression" dxfId="56" priority="115">
      <formula>$N$33=""</formula>
    </cfRule>
    <cfRule type="expression" dxfId="55" priority="111">
      <formula>$J$33=""</formula>
    </cfRule>
    <cfRule type="expression" dxfId="54" priority="110">
      <formula>$I$33=""</formula>
    </cfRule>
    <cfRule type="expression" dxfId="53" priority="112">
      <formula>$K$33=""</formula>
    </cfRule>
    <cfRule type="expression" dxfId="52" priority="109">
      <formula>$H$33=""</formula>
    </cfRule>
    <cfRule type="expression" dxfId="51" priority="108">
      <formula>$G$33=""</formula>
    </cfRule>
    <cfRule type="expression" dxfId="50" priority="107">
      <formula>$B$33=""</formula>
    </cfRule>
  </conditionalFormatting>
  <conditionalFormatting sqref="P35">
    <cfRule type="expression" dxfId="49" priority="103">
      <formula>$N$35=""</formula>
    </cfRule>
    <cfRule type="expression" dxfId="48" priority="101">
      <formula>$L$35=""</formula>
    </cfRule>
    <cfRule type="expression" dxfId="47" priority="100">
      <formula>$K$35=""</formula>
    </cfRule>
    <cfRule type="expression" dxfId="46" priority="99">
      <formula>$J$35=""</formula>
    </cfRule>
    <cfRule type="expression" dxfId="45" priority="95">
      <formula>$B$35=""</formula>
    </cfRule>
    <cfRule type="expression" dxfId="44" priority="98">
      <formula>$I$35=""</formula>
    </cfRule>
    <cfRule type="expression" dxfId="43" priority="96">
      <formula>$G$35=""</formula>
    </cfRule>
    <cfRule type="expression" dxfId="42" priority="102">
      <formula>$M$35=""</formula>
    </cfRule>
    <cfRule type="expression" dxfId="41" priority="97">
      <formula>$H$35=""</formula>
    </cfRule>
    <cfRule type="expression" dxfId="40" priority="104">
      <formula>$O$35=""</formula>
    </cfRule>
  </conditionalFormatting>
  <conditionalFormatting sqref="P37">
    <cfRule type="expression" dxfId="39" priority="93">
      <formula>$O$37=""</formula>
    </cfRule>
    <cfRule type="expression" dxfId="38" priority="88">
      <formula>$J$37=""</formula>
    </cfRule>
    <cfRule type="expression" dxfId="37" priority="89">
      <formula>$K$37=""</formula>
    </cfRule>
    <cfRule type="expression" dxfId="36" priority="86">
      <formula>$H$37=""</formula>
    </cfRule>
    <cfRule type="expression" dxfId="35" priority="85">
      <formula>$G$37=""</formula>
    </cfRule>
    <cfRule type="expression" dxfId="34" priority="84">
      <formula>$B$37=""</formula>
    </cfRule>
    <cfRule type="expression" dxfId="33" priority="90">
      <formula>$L$37=""</formula>
    </cfRule>
    <cfRule type="expression" dxfId="32" priority="91">
      <formula>$M$37=""</formula>
    </cfRule>
    <cfRule type="expression" dxfId="31" priority="87">
      <formula>$I$37=""</formula>
    </cfRule>
    <cfRule type="expression" dxfId="30" priority="92">
      <formula>$N$37=""</formula>
    </cfRule>
  </conditionalFormatting>
  <conditionalFormatting sqref="P39">
    <cfRule type="expression" dxfId="29" priority="80">
      <formula>$L$39=""</formula>
    </cfRule>
    <cfRule type="expression" dxfId="28" priority="78">
      <formula>$J$39=""</formula>
    </cfRule>
    <cfRule type="expression" dxfId="27" priority="79">
      <formula>$K$39=""</formula>
    </cfRule>
    <cfRule type="expression" dxfId="26" priority="75">
      <formula>$G$39=""</formula>
    </cfRule>
    <cfRule type="expression" dxfId="25" priority="74">
      <formula>$B$39=""</formula>
    </cfRule>
    <cfRule type="expression" dxfId="24" priority="83">
      <formula>$O$39=""</formula>
    </cfRule>
    <cfRule type="expression" dxfId="23" priority="77">
      <formula>$I$39=""</formula>
    </cfRule>
    <cfRule type="expression" dxfId="22" priority="82">
      <formula>$N$39=""</formula>
    </cfRule>
    <cfRule type="expression" dxfId="21" priority="81">
      <formula>$M$39=""</formula>
    </cfRule>
    <cfRule type="expression" dxfId="20" priority="76">
      <formula>$H$39=""</formula>
    </cfRule>
  </conditionalFormatting>
  <conditionalFormatting sqref="P41">
    <cfRule type="expression" dxfId="19" priority="67">
      <formula>$I$41=""</formula>
    </cfRule>
    <cfRule type="expression" dxfId="18" priority="66">
      <formula>$H$41=""</formula>
    </cfRule>
    <cfRule type="expression" dxfId="17" priority="64">
      <formula>$B$41=""</formula>
    </cfRule>
    <cfRule type="expression" dxfId="16" priority="65">
      <formula>$G$41=""</formula>
    </cfRule>
    <cfRule type="expression" dxfId="15" priority="71">
      <formula>$M$41=""</formula>
    </cfRule>
    <cfRule type="expression" dxfId="14" priority="72">
      <formula>$N$41=""</formula>
    </cfRule>
    <cfRule type="expression" dxfId="13" priority="70">
      <formula>$L$41=""</formula>
    </cfRule>
    <cfRule type="expression" dxfId="12" priority="69">
      <formula>$K$41=""</formula>
    </cfRule>
    <cfRule type="expression" dxfId="11" priority="68">
      <formula>$J$41=""</formula>
    </cfRule>
    <cfRule type="expression" dxfId="10" priority="73">
      <formula>$O$41=""</formula>
    </cfRule>
  </conditionalFormatting>
  <conditionalFormatting sqref="P43">
    <cfRule type="expression" dxfId="9" priority="58">
      <formula>$L$43=""</formula>
    </cfRule>
    <cfRule type="expression" dxfId="8" priority="57">
      <formula>$K$43=""</formula>
    </cfRule>
    <cfRule type="expression" dxfId="7" priority="56">
      <formula>$J$43=""</formula>
    </cfRule>
    <cfRule type="expression" dxfId="6" priority="55">
      <formula>$I$43=""</formula>
    </cfRule>
    <cfRule type="expression" dxfId="5" priority="54">
      <formula>$H$43=""</formula>
    </cfRule>
    <cfRule type="expression" dxfId="4" priority="53">
      <formula>$G$43=""</formula>
    </cfRule>
    <cfRule type="expression" dxfId="3" priority="52">
      <formula>$B$43=""</formula>
    </cfRule>
    <cfRule type="expression" dxfId="2" priority="61">
      <formula>$O$43=""</formula>
    </cfRule>
    <cfRule type="expression" dxfId="1" priority="60">
      <formula>$N$43=""</formula>
    </cfRule>
    <cfRule type="expression" dxfId="0" priority="59">
      <formula>$M$43=""</formula>
    </cfRule>
  </conditionalFormatting>
  <dataValidations xWindow="286" yWindow="843" count="19">
    <dataValidation type="list" allowBlank="1" showInputMessage="1" showErrorMessage="1" sqref="U16:U18" xr:uid="{12BAB3C0-2EE4-4081-BBB0-3373372312BA}">
      <formula1>$U$15:$U$18</formula1>
    </dataValidation>
    <dataValidation type="list" allowBlank="1" showInputMessage="1" showErrorMessage="1" prompt="kleur rand" sqref="O33 O43 O41 O39 O37 O35" xr:uid="{2A2019AF-5967-478A-B6F0-C0E13DF50BD2}">
      <formula1>$W$15:$W$16</formula1>
    </dataValidation>
    <dataValidation type="list" allowBlank="1" showInputMessage="1" showErrorMessage="1" prompt="afhankelijk van keuze bij figuurglas" sqref="N33" xr:uid="{8F4A0158-CD6E-4DD4-8787-44E72083AE81}">
      <formula1>INDIRECT($M$33)</formula1>
    </dataValidation>
    <dataValidation type="list" allowBlank="1" showInputMessage="1" showErrorMessage="1" prompt="figuurglas" sqref="M41 M33 M39 M35 M43 M37" xr:uid="{D13116FA-6AED-43CB-BC60-7AC3E3915B86}">
      <formula1>$U$15:$U$18</formula1>
    </dataValidation>
    <dataValidation type="whole" allowBlank="1" showInputMessage="1" showErrorMessage="1" error="Neem contact op met BUVA verkoopteam glas" prompt="10 t/m 30 mm" sqref="I37 I41 I35 I33 I39 I43 G35 G41 G37 G39 G43 G33" xr:uid="{252E0C5F-84A1-4D76-8EDB-4CFD87EE0147}">
      <formula1>10</formula1>
      <formula2>30</formula2>
    </dataValidation>
    <dataValidation type="whole" operator="greaterThanOrEqual" allowBlank="1" showInputMessage="1" showErrorMessage="1" error="Neem contact op met BUVA verkoopteam glas" prompt="Veld rood opgelicht?? _x000a_Sponning is niet breed genoeg._x000a_Kies een dunner glaspakket of neem contact op met BUVA" sqref="L43 L33 L35 L39 L41" xr:uid="{4AFEEED4-EACB-4C6A-8D63-0EB145106507}">
      <formula1>32</formula1>
    </dataValidation>
    <dataValidation type="whole" operator="greaterThanOrEqual" allowBlank="1" showInputMessage="1" showErrorMessage="1" error="Neem contact op met BUVA verkoopteam glas" prompt="Dagkant moet breder zijn dan 24 mm" sqref="K43 K41 K35 K37 K39 K33" xr:uid="{5E655665-0809-48E8-A998-2177F91FC11A}">
      <formula1>25</formula1>
    </dataValidation>
    <dataValidation type="whole" allowBlank="1" showInputMessage="1" showErrorMessage="1" error="Neem contact op met BUVA verkoopteam glas" prompt="200 t/m 1807" sqref="E43 E33 E35 E37 E39 E41" xr:uid="{14DD2F1E-3DC1-47A0-8EA6-BD97659D3C32}">
      <formula1>200</formula1>
      <formula2>1807</formula2>
    </dataValidation>
    <dataValidation type="whole" allowBlank="1" showInputMessage="1" showErrorMessage="1" error="Neem contact op met BUVA verkoopteam glas" prompt="170 t/m 1757" sqref="C43 C33 C35 C37 C39 C41" xr:uid="{1207BA59-746F-4BE7-B34E-18CD17C24EAA}">
      <formula1>170</formula1>
      <formula2>1757</formula2>
    </dataValidation>
    <dataValidation type="whole" allowBlank="1" showInputMessage="1" showErrorMessage="1" error="Neem contact op met BUVA verkoopteam glas" prompt="Veld rood opgelicht?? _x000a_Het verschil tussen maat E en F klopt niet met de sponningen K1 en K2" sqref="H43 H33 H35 H37 H39 H41" xr:uid="{9842F183-DDA6-4779-A74B-7E8E8585EA1C}">
      <formula1>10</formula1>
      <formula2>30</formula2>
    </dataValidation>
    <dataValidation type="whole" allowBlank="1" showInputMessage="1" showErrorMessage="1" error="Neem contact op met BUVA verkoopteam glas" prompt="Veld rood opgelicht?? _x000a_Het verschil tussen maat A en B klopt niet met de sponningen K3 en C" sqref="J43 J33 J35 J37 J39 J41" xr:uid="{1B7977DD-223B-4F8A-AD24-FDF5C90FB572}">
      <formula1>10</formula1>
      <formula2>30</formula2>
    </dataValidation>
    <dataValidation type="list" allowBlank="1" showInputMessage="1" showErrorMessage="1" prompt="afhankelijk van keuze bij figuurglas" sqref="N35" xr:uid="{3B585645-C63D-40CB-B5C7-22B8E971D766}">
      <formula1>INDIRECT($M$35)</formula1>
    </dataValidation>
    <dataValidation type="list" allowBlank="1" showInputMessage="1" showErrorMessage="1" prompt="afhankelijk van keuze bij figuurglas" sqref="N37" xr:uid="{E9F33B5C-2406-4EA4-9BB8-DDDEB88FFD78}">
      <formula1>INDIRECT($M$37)</formula1>
    </dataValidation>
    <dataValidation type="list" allowBlank="1" showInputMessage="1" showErrorMessage="1" prompt="afhankelijk van keuze bij figuurglas" sqref="N39" xr:uid="{5A12A2DC-B73E-4B9C-B07D-79502E060969}">
      <formula1>INDIRECT($M$39)</formula1>
    </dataValidation>
    <dataValidation type="list" allowBlank="1" showInputMessage="1" showErrorMessage="1" prompt="afhankelijk van keuze bij figuurglas" sqref="N41" xr:uid="{049320ED-C048-4665-A731-9CE80A2836DC}">
      <formula1>INDIRECT($M$41)</formula1>
    </dataValidation>
    <dataValidation type="list" allowBlank="1" showInputMessage="1" showErrorMessage="1" prompt="afhankelijk van keuze bij figuurglas" sqref="N43" xr:uid="{23085AB9-22EC-445D-B23C-F92F8C9B8794}">
      <formula1>INDIRECT($M$43)</formula1>
    </dataValidation>
    <dataValidation type="whole" allowBlank="1" showInputMessage="1" showErrorMessage="1" error="Neem contact op met BUVA verkoopteam glas" prompt="110 t/m 900" sqref="D43 D33 D35 D37 D39 D41" xr:uid="{1245FE58-4CBC-4F6E-9CCF-B73975FB4FD7}">
      <formula1>110</formula1>
      <formula2>900</formula2>
    </dataValidation>
    <dataValidation type="whole" allowBlank="1" showInputMessage="1" showErrorMessage="1" error="Neem contact op met BUVA verkoopteam glas" prompt="140 t/m 950" sqref="F43 F33 F35 F37 F39 F41" xr:uid="{F90DA26D-5311-49BA-8440-DFD889A86A02}">
      <formula1>140</formula1>
      <formula2>950</formula2>
    </dataValidation>
    <dataValidation type="whole" operator="greaterThanOrEqual" allowBlank="1" showInputMessage="1" showErrorMessage="1" error="Neem contact op met BUVA verkoopteam glas" prompt="Veld rood opgelicht?? _x000a_Sponning is niet breed genoeg._x000a_Kies een dunner glaspakket of neem contact op met BUVA_x000a_" sqref="L37" xr:uid="{75D9EBEE-165A-4F8E-A1DF-DC3AF2107B85}">
      <formula1>32</formula1>
    </dataValidation>
  </dataValidations>
  <hyperlinks>
    <hyperlink ref="F13" r:id="rId1" xr:uid="{6B8381AC-C113-4660-AE01-6A6C1D35FDED}"/>
    <hyperlink ref="F13:G13" r:id="rId2" display="glas.schilders@buva.nl" xr:uid="{E1E8444E-2C5F-41EE-B831-23D14E6DD01B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4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9" operator="lessThan" id="{F4A193FA-6CC7-4815-8731-51E2813E5B7A}">
            <xm:f>'regel 1'!$U$6</xm:f>
            <x14:dxf>
              <fill>
                <patternFill>
                  <bgColor rgb="FFFF0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ellIs" priority="212" operator="lessThan" id="{941FBCE5-702A-4673-9ECA-A76EFCB78FC6}">
            <xm:f>'regel 2'!$U$6</xm:f>
            <x14:dxf>
              <fill>
                <patternFill>
                  <bgColor rgb="FFFF0000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cellIs" priority="153" operator="lessThan" id="{E86AFFDF-F69A-4EC3-B646-D490FE3730C7}">
            <xm:f>'regel 3'!$U$6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L37</xm:sqref>
        </x14:conditionalFormatting>
        <x14:conditionalFormatting xmlns:xm="http://schemas.microsoft.com/office/excel/2006/main">
          <x14:cfRule type="cellIs" priority="150" operator="lessThan" id="{B1137981-89C1-4904-93B0-B0759E1D0120}">
            <xm:f>'regel 4'!$U$6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cellIs" priority="147" operator="lessThan" id="{EB659574-2359-4FE1-9DD7-9446E8F8B414}">
            <xm:f>'regel 5'!$U$6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L41</xm:sqref>
        </x14:conditionalFormatting>
        <x14:conditionalFormatting xmlns:xm="http://schemas.microsoft.com/office/excel/2006/main">
          <x14:cfRule type="cellIs" priority="144" operator="lessThan" id="{F4FD824C-FA8C-4FF9-BAFB-BE87BBDF6951}">
            <xm:f>'regel 6'!$U$6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L43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827B-69FD-4A14-9270-D38F457EF6B7}">
  <sheetPr published="0" codeName="Blad2">
    <pageSetUpPr fitToPage="1"/>
  </sheetPr>
  <dimension ref="A2:AJ37"/>
  <sheetViews>
    <sheetView workbookViewId="0">
      <selection activeCell="D22" sqref="D22"/>
    </sheetView>
  </sheetViews>
  <sheetFormatPr defaultRowHeight="15" x14ac:dyDescent="0.25"/>
  <cols>
    <col min="1" max="2" width="9.140625" style="1"/>
    <col min="3" max="3" width="8.85546875" style="1" bestFit="1" customWidth="1"/>
    <col min="4" max="4" width="11.85546875" style="1" customWidth="1"/>
    <col min="5" max="5" width="4.42578125" style="1" customWidth="1"/>
    <col min="6" max="6" width="7.85546875" style="1" customWidth="1"/>
    <col min="7" max="7" width="9.140625" style="1"/>
    <col min="8" max="8" width="6.5703125" style="1" customWidth="1"/>
    <col min="9" max="9" width="7.85546875" style="1" customWidth="1"/>
    <col min="10" max="11" width="9.140625" style="1"/>
    <col min="12" max="12" width="3.7109375" style="1" customWidth="1"/>
    <col min="13" max="13" width="7" style="1" customWidth="1"/>
    <col min="14" max="15" width="9.140625" style="1"/>
    <col min="16" max="16" width="3.42578125" style="1" customWidth="1"/>
    <col min="17" max="17" width="8.140625" style="1" customWidth="1"/>
    <col min="18" max="19" width="9.140625" style="1"/>
    <col min="20" max="20" width="19.42578125" style="1" customWidth="1"/>
    <col min="21" max="21" width="7.28515625" style="1" customWidth="1"/>
    <col min="22" max="22" width="18.7109375" style="1" customWidth="1"/>
    <col min="23" max="23" width="9.140625" style="1"/>
    <col min="24" max="24" width="17.5703125" style="1" customWidth="1"/>
    <col min="25" max="25" width="9.140625" style="1"/>
    <col min="26" max="26" width="9.42578125" style="1" customWidth="1"/>
    <col min="27" max="28" width="9.140625" style="1" customWidth="1"/>
    <col min="29" max="30" width="9.140625" style="1" hidden="1" customWidth="1"/>
    <col min="31" max="31" width="28.140625" style="1" hidden="1" customWidth="1"/>
    <col min="32" max="32" width="20.7109375" style="1" hidden="1" customWidth="1"/>
    <col min="33" max="33" width="13.4257812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Invulblad!L33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Invulblad!O33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Invulblad!M33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Invulblad!N33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IF(Invulblad!E33&gt;0,"Sponningmaat","Dagmaat")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Invulblad!C33</f>
        <v>0</v>
      </c>
      <c r="G15" s="1" t="s">
        <v>55</v>
      </c>
      <c r="I15" s="28">
        <f>Invulblad!D33</f>
        <v>0</v>
      </c>
      <c r="J15" s="1" t="s">
        <v>56</v>
      </c>
      <c r="M15" s="28">
        <f>Invulblad!E33</f>
        <v>0</v>
      </c>
      <c r="N15" s="1" t="s">
        <v>57</v>
      </c>
      <c r="Q15" s="28">
        <f>Invulblad!F33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Invulblad!I33</f>
        <v>0</v>
      </c>
      <c r="F16" s="1" t="s">
        <v>60</v>
      </c>
      <c r="G16" s="28">
        <f>Invulblad!J33</f>
        <v>0</v>
      </c>
      <c r="H16" s="1" t="s">
        <v>61</v>
      </c>
      <c r="I16" s="28">
        <f>Invulblad!G33</f>
        <v>0</v>
      </c>
      <c r="J16" s="1" t="s">
        <v>62</v>
      </c>
      <c r="K16" s="28">
        <f>Invulblad!H33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Invulblad!K33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Invulblad!B33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D19" s="25">
        <f>Invulblad!Q33</f>
        <v>0</v>
      </c>
      <c r="AD19" s="1">
        <v>4</v>
      </c>
      <c r="AE19" s="32" t="s">
        <v>70</v>
      </c>
      <c r="AF19" s="31">
        <v>43</v>
      </c>
      <c r="AG19"/>
      <c r="AH19" s="31">
        <f t="shared" ref="AH19" si="0">AF19-9</f>
        <v>34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Invulblad!M34</f>
        <v>-8</v>
      </c>
      <c r="F21" s="1" t="s">
        <v>66</v>
      </c>
      <c r="H21" s="28">
        <f>Invulblad!O34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Invulblad!$B$34</f>
        <v/>
      </c>
      <c r="I23" s="25" t="str">
        <f>Invulblad!$E$34</f>
        <v/>
      </c>
      <c r="K23" s="25" t="str">
        <f>Invulblad!$G$34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Invulblad!$B$34</f>
        <v/>
      </c>
      <c r="I24" s="25" t="str">
        <f>Invulblad!$E$34</f>
        <v/>
      </c>
      <c r="K24" s="25" t="str">
        <f>Invulblad!$G$34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</sheetData>
  <sheetProtection algorithmName="SHA-512" hashValue="JMheEzk5bXHxWibMegPk2XCm1fUqWU858ljSoK//gi18ymaQhxpfBxR9Jy4cZbJV/hbsh01w5oBssa2tW9kmmA==" saltValue="6SoWJwXFLlV3e/Q052u2E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0356-35DE-4394-9416-56E4B7D7260F}">
  <sheetPr published="0" codeName="Blad3">
    <pageSetUpPr fitToPage="1"/>
  </sheetPr>
  <dimension ref="A1:AJ34"/>
  <sheetViews>
    <sheetView workbookViewId="0">
      <selection activeCell="H11" sqref="H11"/>
    </sheetView>
  </sheetViews>
  <sheetFormatPr defaultRowHeight="15" x14ac:dyDescent="0.25"/>
  <cols>
    <col min="1" max="2" width="9.140625" style="1"/>
    <col min="3" max="3" width="4" style="1" customWidth="1"/>
    <col min="4" max="4" width="11" style="1" customWidth="1"/>
    <col min="5" max="5" width="4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28" width="9.140625" style="1" customWidth="1"/>
    <col min="29" max="30" width="9.140625" style="1" hidden="1" customWidth="1"/>
    <col min="31" max="31" width="27" style="1" hidden="1" customWidth="1"/>
    <col min="32" max="32" width="9.140625" style="1" hidden="1" customWidth="1"/>
    <col min="33" max="33" width="14.710937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1" spans="1:34" ht="16.5" customHeight="1" x14ac:dyDescent="0.25"/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Invulblad!L35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Invulblad!O35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Invulblad!M35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Invulblad!N35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IF(Invulblad!E35&gt;0,"Sponningmaat","Dagmaat")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Invulblad!C35</f>
        <v>0</v>
      </c>
      <c r="G15" s="1" t="s">
        <v>55</v>
      </c>
      <c r="I15" s="28">
        <f>Invulblad!D35</f>
        <v>0</v>
      </c>
      <c r="J15" s="1" t="s">
        <v>56</v>
      </c>
      <c r="M15" s="28">
        <f>Invulblad!E35</f>
        <v>0</v>
      </c>
      <c r="N15" s="1" t="s">
        <v>57</v>
      </c>
      <c r="Q15" s="28">
        <f>Invulblad!F35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Invulblad!I35</f>
        <v>0</v>
      </c>
      <c r="F16" s="1" t="s">
        <v>60</v>
      </c>
      <c r="G16" s="28">
        <f>Invulblad!J35</f>
        <v>0</v>
      </c>
      <c r="H16" s="1" t="s">
        <v>61</v>
      </c>
      <c r="I16" s="28">
        <f>Invulblad!G35</f>
        <v>0</v>
      </c>
      <c r="J16" s="1" t="s">
        <v>62</v>
      </c>
      <c r="K16" s="28">
        <f>Invulblad!H35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Invulblad!K35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Invulblad!B35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AD19" s="1">
        <v>4</v>
      </c>
      <c r="AE19" s="32" t="s">
        <v>70</v>
      </c>
      <c r="AF19" s="31">
        <v>43</v>
      </c>
      <c r="AG19"/>
      <c r="AH19" s="31">
        <v>33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Invulblad!M36</f>
        <v>-8</v>
      </c>
      <c r="F21" s="1" t="s">
        <v>66</v>
      </c>
      <c r="H21" s="28">
        <f>Invulblad!O36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Invulblad!B36</f>
        <v/>
      </c>
      <c r="H23" s="25" t="str">
        <f>Invulblad!E36</f>
        <v/>
      </c>
      <c r="J23" s="25" t="str">
        <f>Invulblad!G36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Invulblad!B36</f>
        <v/>
      </c>
      <c r="H24" s="25" t="str">
        <f>Invulblad!E36</f>
        <v/>
      </c>
      <c r="J24" s="25" t="str">
        <f>Invulblad!G36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</sheetData>
  <sheetProtection algorithmName="SHA-512" hashValue="kcE2fSa9jijXAphTR2FcPriyBnslWKDyTZ3h/PuFsQPl9dWH/GAuDxwvbT7ManNCcKIgMuwOmZ+GwIdGjIfY2w==" saltValue="I76snPylsQ5ICLPHSDTkc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2620-E9AB-4F96-8EA0-37C672F9B349}">
  <sheetPr published="0" codeName="Blad4">
    <pageSetUpPr fitToPage="1"/>
  </sheetPr>
  <dimension ref="A1:AJ37"/>
  <sheetViews>
    <sheetView workbookViewId="0">
      <selection activeCell="I12" sqref="I12"/>
    </sheetView>
  </sheetViews>
  <sheetFormatPr defaultRowHeight="15" x14ac:dyDescent="0.25"/>
  <cols>
    <col min="1" max="2" width="9.140625" style="1"/>
    <col min="3" max="3" width="4" style="1" customWidth="1"/>
    <col min="4" max="4" width="11" style="1" customWidth="1"/>
    <col min="5" max="5" width="4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28" width="9.140625" style="1" customWidth="1"/>
    <col min="29" max="30" width="9.140625" style="1" hidden="1" customWidth="1"/>
    <col min="31" max="31" width="27" style="1" hidden="1" customWidth="1"/>
    <col min="32" max="32" width="9.140625" style="1" hidden="1" customWidth="1"/>
    <col min="33" max="33" width="14.710937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1" spans="1:34" ht="16.5" customHeight="1" x14ac:dyDescent="0.25"/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Invulblad!L37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Invulblad!O37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Invulblad!M37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Invulblad!N37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IF(Invulblad!E37&gt;0,"Sponningmaat","Dagmaat")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Invulblad!C37</f>
        <v>0</v>
      </c>
      <c r="G15" s="1" t="s">
        <v>55</v>
      </c>
      <c r="I15" s="28">
        <f>Invulblad!D37</f>
        <v>0</v>
      </c>
      <c r="J15" s="1" t="s">
        <v>56</v>
      </c>
      <c r="M15" s="28">
        <f>Invulblad!E37</f>
        <v>0</v>
      </c>
      <c r="N15" s="1" t="s">
        <v>57</v>
      </c>
      <c r="Q15" s="28">
        <f>Invulblad!F37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Invulblad!I37</f>
        <v>0</v>
      </c>
      <c r="F16" s="1" t="s">
        <v>60</v>
      </c>
      <c r="G16" s="28">
        <f>Invulblad!J37</f>
        <v>0</v>
      </c>
      <c r="H16" s="1" t="s">
        <v>61</v>
      </c>
      <c r="I16" s="28">
        <f>Invulblad!G37</f>
        <v>0</v>
      </c>
      <c r="J16" s="1" t="s">
        <v>62</v>
      </c>
      <c r="K16" s="28">
        <f>Invulblad!H37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Invulblad!K37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Invulblad!B37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AD19" s="1">
        <v>4</v>
      </c>
      <c r="AE19" s="32" t="s">
        <v>70</v>
      </c>
      <c r="AF19" s="31">
        <v>43</v>
      </c>
      <c r="AG19"/>
      <c r="AH19" s="31">
        <v>33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Invulblad!M38</f>
        <v>-8</v>
      </c>
      <c r="F21" s="1" t="s">
        <v>66</v>
      </c>
      <c r="H21" s="28">
        <f>Invulblad!O38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Invulblad!B38</f>
        <v/>
      </c>
      <c r="H23" s="25" t="str">
        <f>Invulblad!E38</f>
        <v/>
      </c>
      <c r="J23" s="25" t="str">
        <f>Invulblad!G38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Invulblad!B38</f>
        <v/>
      </c>
      <c r="H24" s="25" t="str">
        <f>Invulblad!E38</f>
        <v/>
      </c>
      <c r="J24" s="25" t="str">
        <f>Invulblad!G38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</sheetData>
  <sheetProtection algorithmName="SHA-512" hashValue="rg0gWV1C7w1FWhpTf1nMwAh8c0jeZL1NjmxAFLFj+EeASOajI5ZLAZPXEWHbmmwcFukBYhBbwP9Zlz1/sRmyGQ==" saltValue="RO3F49Q5K1YgV6c8BClA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3856-8244-4E25-BAA7-96232CA9341C}">
  <sheetPr published="0" codeName="Blad5">
    <pageSetUpPr fitToPage="1"/>
  </sheetPr>
  <dimension ref="A1:AJ34"/>
  <sheetViews>
    <sheetView workbookViewId="0">
      <selection activeCell="J12" sqref="J12"/>
    </sheetView>
  </sheetViews>
  <sheetFormatPr defaultRowHeight="15" x14ac:dyDescent="0.25"/>
  <cols>
    <col min="1" max="2" width="9.140625" style="1"/>
    <col min="3" max="3" width="4" style="1" customWidth="1"/>
    <col min="4" max="4" width="11" style="1" customWidth="1"/>
    <col min="5" max="5" width="4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28" width="9.140625" style="1" customWidth="1"/>
    <col min="29" max="30" width="9.140625" style="1" hidden="1" customWidth="1"/>
    <col min="31" max="31" width="27" style="1" hidden="1" customWidth="1"/>
    <col min="32" max="32" width="9.140625" style="1" hidden="1" customWidth="1"/>
    <col min="33" max="33" width="14.710937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1" spans="1:34" ht="16.5" customHeight="1" x14ac:dyDescent="0.25"/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Invulblad!L39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Invulblad!O39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Invulblad!M39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Invulblad!N39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IF(Invulblad!E39&gt;0,"Sponningmaat","Dagmaat")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Invulblad!C39</f>
        <v>0</v>
      </c>
      <c r="G15" s="1" t="s">
        <v>55</v>
      </c>
      <c r="I15" s="28">
        <f>Invulblad!D39</f>
        <v>0</v>
      </c>
      <c r="J15" s="1" t="s">
        <v>56</v>
      </c>
      <c r="M15" s="28">
        <f>Invulblad!E39</f>
        <v>0</v>
      </c>
      <c r="N15" s="1" t="s">
        <v>57</v>
      </c>
      <c r="Q15" s="28">
        <f>Invulblad!F39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Invulblad!I39</f>
        <v>0</v>
      </c>
      <c r="F16" s="1" t="s">
        <v>60</v>
      </c>
      <c r="G16" s="28">
        <f>Invulblad!J39</f>
        <v>0</v>
      </c>
      <c r="H16" s="1" t="s">
        <v>61</v>
      </c>
      <c r="I16" s="28">
        <f>Invulblad!G39</f>
        <v>0</v>
      </c>
      <c r="J16" s="1" t="s">
        <v>62</v>
      </c>
      <c r="K16" s="28">
        <f>Invulblad!H39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Invulblad!K39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Invulblad!B39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AD19" s="1">
        <v>4</v>
      </c>
      <c r="AE19" s="32" t="s">
        <v>70</v>
      </c>
      <c r="AF19" s="31">
        <v>43</v>
      </c>
      <c r="AG19"/>
      <c r="AH19" s="31">
        <v>33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Invulblad!M40</f>
        <v>-8</v>
      </c>
      <c r="F21" s="1" t="s">
        <v>66</v>
      </c>
      <c r="H21" s="28">
        <f>Invulblad!O40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Invulblad!B40</f>
        <v/>
      </c>
      <c r="H23" s="25" t="str">
        <f>Invulblad!E40</f>
        <v/>
      </c>
      <c r="J23" s="25" t="str">
        <f>Invulblad!G40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Invulblad!B40</f>
        <v/>
      </c>
      <c r="H24" s="25" t="str">
        <f>Invulblad!E40</f>
        <v/>
      </c>
      <c r="J24" s="25" t="str">
        <f>Invulblad!G40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</sheetData>
  <sheetProtection algorithmName="SHA-512" hashValue="GU9c8gabXbkPZoCD0jg5Pv95g97qOhTcYJ7FDs5hgECX6DyCgWR9AIbWKkS4eIpPj9HEyMU+QZ+CIFDF0tZwNA==" saltValue="HAnZWCpA+DSgcglwUuDQt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033-D776-4838-A2AB-C61264BD13CE}">
  <sheetPr published="0" codeName="Blad6">
    <pageSetUpPr fitToPage="1"/>
  </sheetPr>
  <dimension ref="A1:AJ34"/>
  <sheetViews>
    <sheetView workbookViewId="0">
      <selection activeCell="J14" sqref="J14"/>
    </sheetView>
  </sheetViews>
  <sheetFormatPr defaultRowHeight="15" x14ac:dyDescent="0.25"/>
  <cols>
    <col min="1" max="2" width="9.140625" style="1"/>
    <col min="3" max="3" width="4" style="1" customWidth="1"/>
    <col min="4" max="4" width="11" style="1" customWidth="1"/>
    <col min="5" max="5" width="4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28" width="9.140625" style="1" customWidth="1"/>
    <col min="29" max="30" width="9.140625" style="1" hidden="1" customWidth="1"/>
    <col min="31" max="31" width="27" style="1" hidden="1" customWidth="1"/>
    <col min="32" max="32" width="9.140625" style="1" hidden="1" customWidth="1"/>
    <col min="33" max="33" width="14.710937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1" spans="1:34" ht="16.5" customHeight="1" x14ac:dyDescent="0.25"/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Invulblad!L41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Invulblad!O41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Invulblad!M41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Invulblad!N41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IF(Invulblad!E41&gt;0,"Sponningmaat","Dagmaat")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Invulblad!C41</f>
        <v>0</v>
      </c>
      <c r="G15" s="1" t="s">
        <v>55</v>
      </c>
      <c r="I15" s="28">
        <f>Invulblad!D41</f>
        <v>0</v>
      </c>
      <c r="J15" s="1" t="s">
        <v>56</v>
      </c>
      <c r="M15" s="28">
        <f>Invulblad!E41</f>
        <v>0</v>
      </c>
      <c r="N15" s="1" t="s">
        <v>57</v>
      </c>
      <c r="Q15" s="28">
        <f>Invulblad!F41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Invulblad!I41</f>
        <v>0</v>
      </c>
      <c r="F16" s="1" t="s">
        <v>60</v>
      </c>
      <c r="G16" s="28">
        <f>Invulblad!J41</f>
        <v>0</v>
      </c>
      <c r="H16" s="1" t="s">
        <v>61</v>
      </c>
      <c r="I16" s="28">
        <f>Invulblad!G41</f>
        <v>0</v>
      </c>
      <c r="J16" s="1" t="s">
        <v>62</v>
      </c>
      <c r="K16" s="28">
        <f>Invulblad!H41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Invulblad!K41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Invulblad!B41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AD19" s="1">
        <v>4</v>
      </c>
      <c r="AE19" s="32" t="s">
        <v>70</v>
      </c>
      <c r="AF19" s="31">
        <v>43</v>
      </c>
      <c r="AG19"/>
      <c r="AH19" s="31">
        <v>33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Invulblad!M42</f>
        <v>-8</v>
      </c>
      <c r="F21" s="1" t="s">
        <v>66</v>
      </c>
      <c r="H21" s="28">
        <f>Invulblad!O42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Invulblad!B42</f>
        <v/>
      </c>
      <c r="H23" s="25" t="str">
        <f>Invulblad!E42</f>
        <v/>
      </c>
      <c r="J23" s="25" t="str">
        <f>Invulblad!G42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Invulblad!B42</f>
        <v/>
      </c>
      <c r="H24" s="25" t="str">
        <f>Invulblad!E42</f>
        <v/>
      </c>
      <c r="J24" s="25" t="str">
        <f>Invulblad!G42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</sheetData>
  <sheetProtection algorithmName="SHA-512" hashValue="58FoUOlDncTJALyGNknjXeZ74j8dv+8hbjNGP+nz939RfjApZtV8iWYfe3b9s+YIn8qz+crOHOxcmyouoDgfgg==" saltValue="jptRJNEX8G/6DPuS4ECGe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AB67-D238-4329-8281-C466302DFFE7}">
  <sheetPr published="0" codeName="Blad7">
    <pageSetUpPr fitToPage="1"/>
  </sheetPr>
  <dimension ref="A1:AJ34"/>
  <sheetViews>
    <sheetView workbookViewId="0">
      <selection activeCell="J11" sqref="J11"/>
    </sheetView>
  </sheetViews>
  <sheetFormatPr defaultRowHeight="15" x14ac:dyDescent="0.25"/>
  <cols>
    <col min="1" max="2" width="9.140625" style="1"/>
    <col min="3" max="3" width="4" style="1" customWidth="1"/>
    <col min="4" max="4" width="11" style="1" customWidth="1"/>
    <col min="5" max="5" width="4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28" width="9.140625" style="1" customWidth="1"/>
    <col min="29" max="30" width="9.140625" style="1" hidden="1" customWidth="1"/>
    <col min="31" max="31" width="27" style="1" hidden="1" customWidth="1"/>
    <col min="32" max="32" width="9.140625" style="1" hidden="1" customWidth="1"/>
    <col min="33" max="33" width="14.7109375" style="1" hidden="1" customWidth="1"/>
    <col min="34" max="36" width="9.140625" style="1" hidden="1" customWidth="1"/>
    <col min="37" max="48" width="9.140625" style="1" customWidth="1"/>
    <col min="49" max="16384" width="9.140625" style="1"/>
  </cols>
  <sheetData>
    <row r="1" spans="1:34" ht="16.5" customHeight="1" x14ac:dyDescent="0.25"/>
    <row r="2" spans="1:34" x14ac:dyDescent="0.25">
      <c r="A2" s="1" t="s">
        <v>41</v>
      </c>
      <c r="D2" s="24" t="s">
        <v>40</v>
      </c>
    </row>
    <row r="3" spans="1:34" x14ac:dyDescent="0.25">
      <c r="A3" s="1" t="s">
        <v>42</v>
      </c>
      <c r="D3" s="24" t="s">
        <v>43</v>
      </c>
      <c r="T3" s="1" t="s">
        <v>86</v>
      </c>
      <c r="U3" s="25">
        <f>Invulblad!L43</f>
        <v>0</v>
      </c>
      <c r="V3" s="1" t="s">
        <v>89</v>
      </c>
    </row>
    <row r="4" spans="1:34" x14ac:dyDescent="0.25">
      <c r="A4" s="1" t="s">
        <v>44</v>
      </c>
      <c r="D4" s="24" t="s">
        <v>113</v>
      </c>
    </row>
    <row r="5" spans="1:34" x14ac:dyDescent="0.25">
      <c r="A5" s="1" t="s">
        <v>45</v>
      </c>
      <c r="D5" s="24" t="s">
        <v>114</v>
      </c>
      <c r="T5" s="1" t="s">
        <v>90</v>
      </c>
      <c r="U5" s="1" t="str">
        <f>_xlfn.XLOOKUP(D11,AE16:AE24,AF16:AF24,"",FALSE)</f>
        <v/>
      </c>
      <c r="V5" s="1" t="s">
        <v>89</v>
      </c>
      <c r="W5" s="1" t="s">
        <v>115</v>
      </c>
    </row>
    <row r="6" spans="1:34" x14ac:dyDescent="0.25">
      <c r="A6" s="1" t="s">
        <v>46</v>
      </c>
      <c r="D6" s="24">
        <v>1091</v>
      </c>
      <c r="T6" s="1" t="s">
        <v>90</v>
      </c>
      <c r="U6" s="1" t="str">
        <f>_xlfn.XLOOKUP(D11,AE16:AE24,AH16:AH24,"",FALSE)</f>
        <v/>
      </c>
      <c r="V6" s="1" t="s">
        <v>89</v>
      </c>
      <c r="W6" s="1" t="s">
        <v>116</v>
      </c>
    </row>
    <row r="7" spans="1:34" x14ac:dyDescent="0.25">
      <c r="A7" s="1" t="s">
        <v>47</v>
      </c>
      <c r="D7" s="25">
        <f>Invulblad!O43</f>
        <v>0</v>
      </c>
      <c r="E7" s="1" t="s">
        <v>48</v>
      </c>
    </row>
    <row r="8" spans="1:34" x14ac:dyDescent="0.25">
      <c r="A8" s="1" t="s">
        <v>49</v>
      </c>
      <c r="D8" s="1" t="s">
        <v>50</v>
      </c>
    </row>
    <row r="9" spans="1:34" x14ac:dyDescent="0.25">
      <c r="A9" s="1" t="s">
        <v>52</v>
      </c>
      <c r="D9" s="1" t="s">
        <v>117</v>
      </c>
    </row>
    <row r="10" spans="1:34" x14ac:dyDescent="0.25">
      <c r="A10" s="1" t="s">
        <v>37</v>
      </c>
      <c r="D10" s="26">
        <f>Invulblad!M43</f>
        <v>0</v>
      </c>
      <c r="AD10"/>
      <c r="AE10"/>
      <c r="AF10" s="31" t="s">
        <v>87</v>
      </c>
      <c r="AG10"/>
      <c r="AH10" s="31" t="s">
        <v>88</v>
      </c>
    </row>
    <row r="11" spans="1:34" x14ac:dyDescent="0.25">
      <c r="A11" s="1" t="s">
        <v>38</v>
      </c>
      <c r="D11" s="26">
        <f>Invulblad!N43</f>
        <v>0</v>
      </c>
      <c r="AD11"/>
      <c r="AE11"/>
      <c r="AF11" s="31">
        <v>1393350</v>
      </c>
      <c r="AG11"/>
      <c r="AH11" s="31">
        <v>1393351</v>
      </c>
    </row>
    <row r="12" spans="1:34" x14ac:dyDescent="0.25">
      <c r="A12" s="1" t="s">
        <v>118</v>
      </c>
      <c r="D12" s="1" t="s">
        <v>51</v>
      </c>
      <c r="AD12"/>
      <c r="AE12"/>
      <c r="AF12" s="31"/>
      <c r="AG12"/>
      <c r="AH12" s="31"/>
    </row>
    <row r="13" spans="1:34" x14ac:dyDescent="0.25">
      <c r="A13" s="1" t="s">
        <v>39</v>
      </c>
      <c r="D13" s="25" t="str">
        <f>IF(Invulblad!E43&gt;0,"Sponningmaat","Dagmaat")</f>
        <v>Dagmaat</v>
      </c>
      <c r="AD13"/>
      <c r="AE13"/>
      <c r="AF13" s="31" t="s">
        <v>7</v>
      </c>
      <c r="AG13"/>
      <c r="AH13" s="31" t="s">
        <v>7</v>
      </c>
    </row>
    <row r="14" spans="1:34" x14ac:dyDescent="0.25">
      <c r="A14" s="1" t="s">
        <v>119</v>
      </c>
      <c r="AD14"/>
      <c r="AE14" t="s">
        <v>8</v>
      </c>
      <c r="AF14" s="31" t="s">
        <v>86</v>
      </c>
      <c r="AG14"/>
      <c r="AH14" s="31" t="s">
        <v>86</v>
      </c>
    </row>
    <row r="15" spans="1:34" x14ac:dyDescent="0.25">
      <c r="A15" s="1" t="s">
        <v>53</v>
      </c>
      <c r="D15" s="1" t="s">
        <v>54</v>
      </c>
      <c r="F15" s="27">
        <f>Invulblad!C43</f>
        <v>0</v>
      </c>
      <c r="G15" s="1" t="s">
        <v>55</v>
      </c>
      <c r="I15" s="28">
        <f>Invulblad!D43</f>
        <v>0</v>
      </c>
      <c r="J15" s="1" t="s">
        <v>56</v>
      </c>
      <c r="M15" s="28">
        <f>Invulblad!E43</f>
        <v>0</v>
      </c>
      <c r="N15" s="1" t="s">
        <v>57</v>
      </c>
      <c r="Q15" s="28">
        <f>Invulblad!F43</f>
        <v>0</v>
      </c>
      <c r="AD15"/>
      <c r="AE15"/>
      <c r="AF15"/>
      <c r="AG15"/>
      <c r="AH15"/>
    </row>
    <row r="16" spans="1:34" x14ac:dyDescent="0.25">
      <c r="A16" s="1" t="s">
        <v>58</v>
      </c>
      <c r="D16" s="1" t="s">
        <v>59</v>
      </c>
      <c r="E16" s="28">
        <f>Invulblad!I43</f>
        <v>0</v>
      </c>
      <c r="F16" s="1" t="s">
        <v>60</v>
      </c>
      <c r="G16" s="28">
        <f>Invulblad!J43</f>
        <v>0</v>
      </c>
      <c r="H16" s="1" t="s">
        <v>61</v>
      </c>
      <c r="I16" s="28">
        <f>Invulblad!G43</f>
        <v>0</v>
      </c>
      <c r="J16" s="1" t="s">
        <v>62</v>
      </c>
      <c r="K16" s="28">
        <f>Invulblad!H43</f>
        <v>0</v>
      </c>
      <c r="AD16" s="1">
        <v>1</v>
      </c>
      <c r="AE16" s="32" t="s">
        <v>69</v>
      </c>
      <c r="AF16" s="31">
        <v>42</v>
      </c>
      <c r="AG16"/>
      <c r="AH16" s="31">
        <v>32</v>
      </c>
    </row>
    <row r="17" spans="1:34" x14ac:dyDescent="0.25">
      <c r="A17" s="1" t="s">
        <v>63</v>
      </c>
      <c r="D17" s="28">
        <f>Invulblad!K43</f>
        <v>0</v>
      </c>
      <c r="AD17" s="1">
        <v>2</v>
      </c>
      <c r="AE17" s="32" t="s">
        <v>77</v>
      </c>
      <c r="AF17" s="31">
        <v>46</v>
      </c>
      <c r="AG17"/>
      <c r="AH17" s="31">
        <v>36</v>
      </c>
    </row>
    <row r="18" spans="1:34" x14ac:dyDescent="0.25">
      <c r="A18" s="1" t="s">
        <v>64</v>
      </c>
      <c r="D18" s="28">
        <f>Invulblad!B43</f>
        <v>0</v>
      </c>
      <c r="AD18" s="1">
        <v>3</v>
      </c>
      <c r="AE18" s="32" t="s">
        <v>73</v>
      </c>
      <c r="AF18" s="31">
        <v>50</v>
      </c>
      <c r="AG18"/>
      <c r="AH18" s="31">
        <v>40</v>
      </c>
    </row>
    <row r="19" spans="1:34" x14ac:dyDescent="0.25">
      <c r="A19" s="1" t="s">
        <v>31</v>
      </c>
      <c r="AD19" s="1">
        <v>4</v>
      </c>
      <c r="AE19" s="32" t="s">
        <v>70</v>
      </c>
      <c r="AF19" s="31">
        <v>43</v>
      </c>
      <c r="AG19"/>
      <c r="AH19" s="31">
        <v>33</v>
      </c>
    </row>
    <row r="20" spans="1:34" x14ac:dyDescent="0.25">
      <c r="A20" s="1" t="s">
        <v>68</v>
      </c>
      <c r="D20" s="29">
        <v>0</v>
      </c>
      <c r="AD20" s="1">
        <v>5</v>
      </c>
      <c r="AE20" s="32" t="s">
        <v>74</v>
      </c>
      <c r="AF20" s="31">
        <v>47</v>
      </c>
      <c r="AG20"/>
      <c r="AH20" s="31">
        <v>37</v>
      </c>
    </row>
    <row r="21" spans="1:34" x14ac:dyDescent="0.25">
      <c r="A21" s="1" t="s">
        <v>65</v>
      </c>
      <c r="D21" s="28">
        <f>Invulblad!M44</f>
        <v>-8</v>
      </c>
      <c r="F21" s="1" t="s">
        <v>66</v>
      </c>
      <c r="H21" s="28">
        <f>Invulblad!O44</f>
        <v>-9</v>
      </c>
      <c r="AD21" s="1">
        <v>6</v>
      </c>
      <c r="AE21" s="32" t="s">
        <v>71</v>
      </c>
      <c r="AF21" s="31">
        <v>42</v>
      </c>
      <c r="AG21"/>
      <c r="AH21" s="31">
        <v>32</v>
      </c>
    </row>
    <row r="22" spans="1:34" x14ac:dyDescent="0.25">
      <c r="A22" s="1" t="s">
        <v>67</v>
      </c>
      <c r="AD22" s="1">
        <v>7</v>
      </c>
      <c r="AE22" s="32" t="s">
        <v>76</v>
      </c>
      <c r="AF22" s="31">
        <v>46</v>
      </c>
      <c r="AG22"/>
      <c r="AH22" s="31">
        <v>36</v>
      </c>
    </row>
    <row r="23" spans="1:34" x14ac:dyDescent="0.25">
      <c r="A23" s="1" t="s">
        <v>32</v>
      </c>
      <c r="E23" s="25" t="str">
        <f>Invulblad!B44</f>
        <v/>
      </c>
      <c r="H23" s="25" t="str">
        <f>Invulblad!E44</f>
        <v/>
      </c>
      <c r="J23" s="25" t="str">
        <f>Invulblad!G44</f>
        <v/>
      </c>
      <c r="AD23" s="1">
        <v>8</v>
      </c>
      <c r="AE23" s="32" t="s">
        <v>72</v>
      </c>
      <c r="AF23" s="31">
        <v>43</v>
      </c>
      <c r="AG23"/>
      <c r="AH23" s="31">
        <v>33</v>
      </c>
    </row>
    <row r="24" spans="1:34" x14ac:dyDescent="0.25">
      <c r="A24" s="1" t="s">
        <v>33</v>
      </c>
      <c r="E24" s="25" t="str">
        <f>Invulblad!B44</f>
        <v/>
      </c>
      <c r="H24" s="25" t="str">
        <f>Invulblad!E44</f>
        <v/>
      </c>
      <c r="J24" s="25" t="str">
        <f>Invulblad!G44</f>
        <v/>
      </c>
      <c r="AD24" s="1">
        <v>9</v>
      </c>
      <c r="AE24" s="32" t="s">
        <v>75</v>
      </c>
      <c r="AF24" s="31">
        <v>47</v>
      </c>
      <c r="AG24"/>
      <c r="AH24" s="31">
        <v>37</v>
      </c>
    </row>
    <row r="25" spans="1:34" x14ac:dyDescent="0.25">
      <c r="A25" s="1" t="s">
        <v>34</v>
      </c>
    </row>
    <row r="26" spans="1:34" x14ac:dyDescent="0.25">
      <c r="A26" s="1" t="s">
        <v>35</v>
      </c>
    </row>
    <row r="27" spans="1:34" x14ac:dyDescent="0.25">
      <c r="A27" s="1" t="s">
        <v>36</v>
      </c>
    </row>
    <row r="30" spans="1:34" x14ac:dyDescent="0.25">
      <c r="A30" s="2" t="s">
        <v>112</v>
      </c>
    </row>
    <row r="31" spans="1:34" x14ac:dyDescent="0.25">
      <c r="A31" s="30" t="str">
        <f>IF($I$16&lt;15,"invoeren als special ivm sponninghoogte links; bereken de sponningmaat als de dagmaat is opgegeven en invoeren als sponningmaat",IF($I$16&gt;25,"invoeren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34" x14ac:dyDescent="0.25">
      <c r="A32" s="30" t="str">
        <f>IF($K$16&lt;15,"invoeren als special ivm sponninghoogte rechts; bereken de sponningmaat als de dagmaat is opgegeven en invoeren als sponningmaat",IF($K$16&gt;25,"invoeren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" x14ac:dyDescent="0.25">
      <c r="A33" s="30" t="str">
        <f>IF($E$16&lt;15,"invoeren als special ivm sponninghoogte boven; bereken de sponningmaat als de dagmaat is opgegeven en invoeren als sponningmaat",IF($E$16&gt;25,"invoeren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" x14ac:dyDescent="0.25">
      <c r="A34" s="30" t="str">
        <f>IF($G$16&lt;15,"invoeren als special ivm sponninghoogte onder; bereken de sponningmaat als de dagmaat is opgegeven en invoeren als sponningmaat",IF($G$16&gt;25,"invoeren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</sheetData>
  <sheetProtection algorithmName="SHA-512" hashValue="yxEHJUqND5ARpiPRqm9CPk7kZB3ZQNdRi/t4el821PJuRPeCvCtOyKkETD7jnQeZxJfoTo7wWvhbQM/INz1dkQ==" saltValue="l/PZU1wOaUy8nZNVRz88n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654F4FE08C44EAC6096D2EA77693B" ma:contentTypeVersion="2" ma:contentTypeDescription="Een nieuw document maken." ma:contentTypeScope="" ma:versionID="b2fc6669190839c12275abe1566ec915">
  <xsd:schema xmlns:xsd="http://www.w3.org/2001/XMLSchema" xmlns:xs="http://www.w3.org/2001/XMLSchema" xmlns:p="http://schemas.microsoft.com/office/2006/metadata/properties" xmlns:ns2="a77247d6-ea2b-455f-ab69-46c4c9a8f30c" targetNamespace="http://schemas.microsoft.com/office/2006/metadata/properties" ma:root="true" ma:fieldsID="172f24b5f78cd264756e5130f989648b" ns2:_="">
    <xsd:import namespace="a77247d6-ea2b-455f-ab69-46c4c9a8f3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247d6-ea2b-455f-ab69-46c4c9a8f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37836-77F6-442C-81F2-7B9E7D3020F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B4B444E-B714-4A4A-8E18-AA0B165A7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247d6-ea2b-455f-ab69-46c4c9a8f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608349-E890-4F43-9A1D-BF0875CE4B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73684C-10E4-4720-BD04-3D44062168BB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7247d6-ea2b-455f-ab69-46c4c9a8f30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Invulblad</vt:lpstr>
      <vt:lpstr>regel 1</vt:lpstr>
      <vt:lpstr>regel 2</vt:lpstr>
      <vt:lpstr>regel 3</vt:lpstr>
      <vt:lpstr>regel 4</vt:lpstr>
      <vt:lpstr>regel 5</vt:lpstr>
      <vt:lpstr>regel 6</vt:lpstr>
      <vt:lpstr>Invulblad!Afdrukbereik</vt:lpstr>
      <vt:lpstr>'regel 1'!Afdrukbereik</vt:lpstr>
      <vt:lpstr>'regel 2'!Afdrukbereik</vt:lpstr>
      <vt:lpstr>'regel 3'!Afdrukbereik</vt:lpstr>
      <vt:lpstr>'regel 4'!Afdrukbereik</vt:lpstr>
      <vt:lpstr>'regel 5'!Afdrukbereik</vt:lpstr>
      <vt:lpstr>'regel 6'!Afdrukbereik</vt:lpstr>
      <vt:lpstr>chinchilla</vt:lpstr>
      <vt:lpstr>crepi</vt:lpstr>
      <vt:lpstr>satijn</vt:lpstr>
      <vt:lpstr>Standaard_onbewerkt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van der Welle</dc:creator>
  <cp:keywords/>
  <dc:description/>
  <cp:lastModifiedBy>Rob van der Welle</cp:lastModifiedBy>
  <cp:revision/>
  <cp:lastPrinted>2024-07-15T12:18:16Z</cp:lastPrinted>
  <dcterms:created xsi:type="dcterms:W3CDTF">2019-11-01T09:03:29Z</dcterms:created>
  <dcterms:modified xsi:type="dcterms:W3CDTF">2024-07-22T08:51:58Z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0x0101009E1654F4FE08C44EAC6096D2EA77693B</vt:lpwstr>
  </property>
</Properties>
</file>